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600" yWindow="120" windowWidth="11340" windowHeight="12660" tabRatio="611"/>
  </bookViews>
  <sheets>
    <sheet name="по новой классификации 2026" sheetId="5" r:id="rId1"/>
  </sheets>
  <definedNames>
    <definedName name="_xlnm._FilterDatabase" localSheetId="0" hidden="1">'по новой классификации 2026'!$A$18:$O$596</definedName>
    <definedName name="_xlnm.Print_Titles" localSheetId="0">'по новой классификации 2026'!$18:$18</definedName>
    <definedName name="_xlnm.Print_Area" localSheetId="0">'по новой классификации 2026'!$A$1:$G$597</definedName>
  </definedNames>
  <calcPr calcId="144525"/>
</workbook>
</file>

<file path=xl/calcChain.xml><?xml version="1.0" encoding="utf-8"?>
<calcChain xmlns="http://schemas.openxmlformats.org/spreadsheetml/2006/main">
  <c r="G60" i="5" l="1"/>
  <c r="G59" i="5"/>
  <c r="G40" i="5" l="1"/>
  <c r="G37" i="5"/>
  <c r="G74" i="5"/>
  <c r="G592" i="5" l="1"/>
  <c r="G379" i="5" l="1"/>
  <c r="G380" i="5"/>
  <c r="G378" i="5"/>
  <c r="G377" i="5" l="1"/>
  <c r="G169" i="5" l="1"/>
  <c r="G153" i="5"/>
  <c r="G263" i="5" l="1"/>
  <c r="G261" i="5"/>
  <c r="G260" i="5"/>
  <c r="G271" i="5"/>
  <c r="G262" i="5" l="1"/>
  <c r="G259" i="5" s="1"/>
  <c r="G168" i="5" l="1"/>
  <c r="G167" i="5" s="1"/>
  <c r="G103" i="5" l="1"/>
  <c r="G102" i="5"/>
  <c r="G92" i="5" l="1"/>
  <c r="G549" i="5" l="1"/>
  <c r="G290" i="5"/>
  <c r="G292" i="5" l="1"/>
  <c r="G288" i="5"/>
  <c r="G547" i="5"/>
  <c r="G206" i="5" l="1"/>
  <c r="G208" i="5"/>
  <c r="G207" i="5" s="1"/>
  <c r="G274" i="5" l="1"/>
  <c r="G273" i="5" s="1"/>
  <c r="G367" i="5"/>
  <c r="G234" i="5" l="1"/>
  <c r="G88" i="5" l="1"/>
  <c r="G90" i="5"/>
  <c r="G89" i="5" s="1"/>
  <c r="G51" i="5" l="1"/>
  <c r="G139" i="5" l="1"/>
  <c r="G136" i="5" s="1"/>
  <c r="G406" i="5" l="1"/>
  <c r="G192" i="5" l="1"/>
  <c r="G205" i="5" l="1"/>
  <c r="G204" i="5" s="1"/>
  <c r="G203" i="5"/>
  <c r="G201" i="5"/>
  <c r="G152" i="5"/>
  <c r="G475" i="5" l="1"/>
  <c r="G440" i="5" l="1"/>
  <c r="G298" i="5"/>
  <c r="G41" i="5"/>
  <c r="G38" i="5"/>
  <c r="G32" i="5" l="1"/>
  <c r="G364" i="5" l="1"/>
  <c r="G586" i="5"/>
  <c r="G585" i="5" s="1"/>
  <c r="G583" i="5"/>
  <c r="G582" i="5" s="1"/>
  <c r="G581" i="5" s="1"/>
  <c r="G580" i="5" s="1"/>
  <c r="G544" i="5"/>
  <c r="G543" i="5"/>
  <c r="G376" i="5"/>
  <c r="G329" i="5"/>
  <c r="G300" i="5"/>
  <c r="G295" i="5"/>
  <c r="G302" i="5"/>
  <c r="G284" i="5"/>
  <c r="G278" i="5"/>
  <c r="G277" i="5" s="1"/>
  <c r="G276" i="5" s="1"/>
  <c r="G269" i="5"/>
  <c r="G268" i="5" s="1"/>
  <c r="G267" i="5" s="1"/>
  <c r="G226" i="5"/>
  <c r="G199" i="5"/>
  <c r="G173" i="5"/>
  <c r="G375" i="5" l="1"/>
  <c r="G374" i="5" s="1"/>
  <c r="G194" i="5"/>
  <c r="G116" i="5" l="1"/>
  <c r="G553" i="5" l="1"/>
  <c r="G198" i="5"/>
  <c r="G202" i="5"/>
  <c r="G517" i="5"/>
  <c r="G248" i="5" l="1"/>
  <c r="G289" i="5"/>
  <c r="G175" i="5"/>
  <c r="G172" i="5" l="1"/>
  <c r="G171" i="5" s="1"/>
  <c r="G170" i="5" s="1"/>
  <c r="G30" i="5"/>
  <c r="G238" i="5" l="1"/>
  <c r="G52" i="5" l="1"/>
  <c r="G394" i="5" l="1"/>
  <c r="G538" i="5" l="1"/>
  <c r="G537" i="5" s="1"/>
  <c r="G150" i="5" l="1"/>
  <c r="G200" i="5" l="1"/>
  <c r="G197" i="5" s="1"/>
  <c r="G105" i="5"/>
  <c r="G124" i="5" l="1"/>
  <c r="G123" i="5" s="1"/>
  <c r="G426" i="5" l="1"/>
  <c r="G542" i="5" l="1"/>
  <c r="G541" i="5" s="1"/>
  <c r="G525" i="5" l="1"/>
  <c r="G324" i="5" l="1"/>
  <c r="G25" i="5"/>
  <c r="G524" i="5" l="1"/>
  <c r="G507" i="5"/>
  <c r="G520" i="5" l="1"/>
  <c r="G23" i="5" l="1"/>
  <c r="G385" i="5" l="1"/>
  <c r="G384" i="5" s="1"/>
  <c r="G383" i="5" s="1"/>
  <c r="G462" i="5" l="1"/>
  <c r="G429" i="5" l="1"/>
  <c r="G565" i="5" l="1"/>
  <c r="G564" i="5" s="1"/>
  <c r="G590" i="5" l="1"/>
  <c r="G589" i="5" s="1"/>
  <c r="G588" i="5" s="1"/>
  <c r="G576" i="5"/>
  <c r="G575" i="5" s="1"/>
  <c r="G569" i="5"/>
  <c r="G568" i="5" s="1"/>
  <c r="G567" i="5" s="1"/>
  <c r="G561" i="5"/>
  <c r="G558" i="5"/>
  <c r="G555" i="5"/>
  <c r="G551" i="5"/>
  <c r="G534" i="5"/>
  <c r="G533" i="5" s="1"/>
  <c r="G530" i="5"/>
  <c r="G529" i="5" s="1"/>
  <c r="G528" i="5" s="1"/>
  <c r="G519" i="5"/>
  <c r="G515" i="5"/>
  <c r="G514" i="5" s="1"/>
  <c r="G512" i="5"/>
  <c r="G511" i="5" s="1"/>
  <c r="G509" i="5"/>
  <c r="G505" i="5"/>
  <c r="G500" i="5"/>
  <c r="G495" i="5"/>
  <c r="G494" i="5" s="1"/>
  <c r="G493" i="5" s="1"/>
  <c r="G490" i="5"/>
  <c r="G485" i="5" s="1"/>
  <c r="G484" i="5" s="1"/>
  <c r="G488" i="5"/>
  <c r="G486" i="5"/>
  <c r="G482" i="5"/>
  <c r="G481" i="5" s="1"/>
  <c r="G480" i="5" s="1"/>
  <c r="G478" i="5"/>
  <c r="G477" i="5" s="1"/>
  <c r="G476" i="5" s="1"/>
  <c r="G474" i="5"/>
  <c r="G473" i="5" s="1"/>
  <c r="G472" i="5" s="1"/>
  <c r="G470" i="5"/>
  <c r="G469" i="5" s="1"/>
  <c r="G468" i="5" s="1"/>
  <c r="G465" i="5"/>
  <c r="G461" i="5" s="1"/>
  <c r="G457" i="5"/>
  <c r="G456" i="5" s="1"/>
  <c r="G454" i="5"/>
  <c r="G452" i="5"/>
  <c r="G448" i="5"/>
  <c r="G444" i="5"/>
  <c r="G443" i="5" s="1"/>
  <c r="G439" i="5"/>
  <c r="G438" i="5" s="1"/>
  <c r="G437" i="5" s="1"/>
  <c r="G433" i="5"/>
  <c r="G432" i="5" s="1"/>
  <c r="G425" i="5"/>
  <c r="G421" i="5"/>
  <c r="G420" i="5" s="1"/>
  <c r="G417" i="5"/>
  <c r="G415" i="5"/>
  <c r="G413" i="5"/>
  <c r="G409" i="5"/>
  <c r="G404" i="5"/>
  <c r="G400" i="5"/>
  <c r="G393" i="5"/>
  <c r="G392" i="5" s="1"/>
  <c r="G389" i="5"/>
  <c r="G388" i="5" s="1"/>
  <c r="G387" i="5" s="1"/>
  <c r="G372" i="5"/>
  <c r="G370" i="5"/>
  <c r="G368" i="5"/>
  <c r="G360" i="5"/>
  <c r="G359" i="5" s="1"/>
  <c r="G128" i="5"/>
  <c r="G127" i="5" s="1"/>
  <c r="G354" i="5"/>
  <c r="G351" i="5"/>
  <c r="G348" i="5"/>
  <c r="G346" i="5"/>
  <c r="G344" i="5"/>
  <c r="G342" i="5"/>
  <c r="G339" i="5"/>
  <c r="G337" i="5"/>
  <c r="G334" i="5"/>
  <c r="G331" i="5"/>
  <c r="G322" i="5"/>
  <c r="G321" i="5" s="1"/>
  <c r="G319" i="5"/>
  <c r="G315" i="5"/>
  <c r="G312" i="5"/>
  <c r="G310" i="5"/>
  <c r="G306" i="5"/>
  <c r="G301" i="5"/>
  <c r="G299" i="5"/>
  <c r="G296" i="5"/>
  <c r="G294" i="5"/>
  <c r="G283" i="5"/>
  <c r="G282" i="5" s="1"/>
  <c r="G265" i="5"/>
  <c r="G264" i="5" s="1"/>
  <c r="G258" i="5"/>
  <c r="G256" i="5"/>
  <c r="G254" i="5"/>
  <c r="G251" i="5"/>
  <c r="G245" i="5"/>
  <c r="G242" i="5"/>
  <c r="G240" i="5"/>
  <c r="G233" i="5"/>
  <c r="G231" i="5"/>
  <c r="G223" i="5"/>
  <c r="G222" i="5" s="1"/>
  <c r="G221" i="5" s="1"/>
  <c r="G219" i="5"/>
  <c r="G217" i="5"/>
  <c r="G213" i="5"/>
  <c r="G189" i="5"/>
  <c r="G186" i="5"/>
  <c r="G184" i="5"/>
  <c r="G180" i="5"/>
  <c r="G165" i="5"/>
  <c r="G163" i="5"/>
  <c r="G155" i="5"/>
  <c r="G146" i="5"/>
  <c r="G145" i="5" s="1"/>
  <c r="G159" i="5"/>
  <c r="G134" i="5"/>
  <c r="G132" i="5"/>
  <c r="G121" i="5"/>
  <c r="G120" i="5" s="1"/>
  <c r="G91" i="5"/>
  <c r="G87" i="5"/>
  <c r="G84" i="5"/>
  <c r="G81" i="5"/>
  <c r="G79" i="5"/>
  <c r="G77" i="5"/>
  <c r="G75" i="5"/>
  <c r="G73" i="5"/>
  <c r="G71" i="5"/>
  <c r="G58" i="5"/>
  <c r="G54" i="5"/>
  <c r="G50" i="5"/>
  <c r="G48" i="5"/>
  <c r="G46" i="5"/>
  <c r="G44" i="5"/>
  <c r="G42" i="5"/>
  <c r="G118" i="5"/>
  <c r="G117" i="5" s="1"/>
  <c r="G36" i="5"/>
  <c r="G114" i="5"/>
  <c r="G112" i="5"/>
  <c r="G111" i="5" s="1"/>
  <c r="G107" i="5"/>
  <c r="G66" i="5"/>
  <c r="G62" i="5"/>
  <c r="G99" i="5"/>
  <c r="G97" i="5"/>
  <c r="G94" i="5"/>
  <c r="G29" i="5"/>
  <c r="G27" i="5"/>
  <c r="G291" i="5" l="1"/>
  <c r="G548" i="5"/>
  <c r="G70" i="5"/>
  <c r="G399" i="5"/>
  <c r="G237" i="5"/>
  <c r="G225" i="5"/>
  <c r="G224" i="5" s="1"/>
  <c r="G22" i="5"/>
  <c r="G154" i="5"/>
  <c r="G144" i="5" s="1"/>
  <c r="G31" i="5"/>
  <c r="G179" i="5"/>
  <c r="G358" i="5"/>
  <c r="G357" i="5" s="1"/>
  <c r="G328" i="5"/>
  <c r="G327" i="5" s="1"/>
  <c r="G326" i="5" s="1"/>
  <c r="G250" i="5"/>
  <c r="G467" i="5"/>
  <c r="G188" i="5"/>
  <c r="G532" i="5"/>
  <c r="G104" i="5"/>
  <c r="G492" i="5"/>
  <c r="G382" i="5"/>
  <c r="G408" i="5"/>
  <c r="G314" i="5"/>
  <c r="G305" i="5"/>
  <c r="G447" i="5"/>
  <c r="G442" i="5" s="1"/>
  <c r="G441" i="5" s="1"/>
  <c r="G431" i="5"/>
  <c r="G61" i="5"/>
  <c r="G419" i="5"/>
  <c r="G574" i="5"/>
  <c r="G93" i="5"/>
  <c r="G131" i="5"/>
  <c r="G281" i="5"/>
  <c r="G212" i="5"/>
  <c r="G211" i="5" s="1"/>
  <c r="G499" i="5"/>
  <c r="G178" i="5" l="1"/>
  <c r="G21" i="5"/>
  <c r="G20" i="5" s="1"/>
  <c r="G210" i="5"/>
  <c r="G177" i="5"/>
  <c r="G540" i="5"/>
  <c r="G498" i="5"/>
  <c r="G497" i="5" s="1"/>
  <c r="G143" i="5"/>
  <c r="G236" i="5"/>
  <c r="G235" i="5" s="1"/>
  <c r="G280" i="5"/>
  <c r="G304" i="5"/>
  <c r="G303" i="5" s="1"/>
  <c r="G398" i="5"/>
  <c r="G397" i="5" s="1"/>
  <c r="G19" i="5" l="1"/>
  <c r="I19" i="5" s="1"/>
</calcChain>
</file>

<file path=xl/sharedStrings.xml><?xml version="1.0" encoding="utf-8"?>
<sst xmlns="http://schemas.openxmlformats.org/spreadsheetml/2006/main" count="2889" uniqueCount="418">
  <si>
    <t>01</t>
  </si>
  <si>
    <t>02</t>
  </si>
  <si>
    <t>03</t>
  </si>
  <si>
    <t>04</t>
  </si>
  <si>
    <t>05</t>
  </si>
  <si>
    <t>07</t>
  </si>
  <si>
    <t>Мероприятия по обеспечению мобилизационной готовности экономики</t>
  </si>
  <si>
    <t>08</t>
  </si>
  <si>
    <t>10</t>
  </si>
  <si>
    <t>Межбюджетные трансферты</t>
  </si>
  <si>
    <t>06</t>
  </si>
  <si>
    <t>ЦСР</t>
  </si>
  <si>
    <t>ВР</t>
  </si>
  <si>
    <t>Код бюджетной классификации</t>
  </si>
  <si>
    <t>Наименование</t>
  </si>
  <si>
    <t>ВСЕГО:</t>
  </si>
  <si>
    <t>13</t>
  </si>
  <si>
    <t>Расходы на обеспечение функций муниципальных органов</t>
  </si>
  <si>
    <t>100</t>
  </si>
  <si>
    <t>200</t>
  </si>
  <si>
    <t>Иные бюджетные ассигнования</t>
  </si>
  <si>
    <t>800</t>
  </si>
  <si>
    <t>Осуществление отдельных полномочий Краснодарского края</t>
  </si>
  <si>
    <t>Финансовое обеспечение непредвиденных расходов</t>
  </si>
  <si>
    <t>500</t>
  </si>
  <si>
    <t xml:space="preserve">Расходы на обеспечение функций муниципальных органов </t>
  </si>
  <si>
    <t>Обеспечение деятельности представительного органа местного самоуправления</t>
  </si>
  <si>
    <t>Расходы на обеспечение деятельности (оказание услуг) подведомственных учреждений, в том числе на предоставление муниципальным бюджетным и автономным учреждениям субсидий</t>
  </si>
  <si>
    <t>Обеспечение деятельности администрации муниципального образования</t>
  </si>
  <si>
    <t>(тыс. рублей)</t>
  </si>
  <si>
    <t>Непрограммные расходы</t>
  </si>
  <si>
    <t>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</si>
  <si>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Сумма</t>
  </si>
  <si>
    <t>00</t>
  </si>
  <si>
    <t>00000</t>
  </si>
  <si>
    <t>00190</t>
  </si>
  <si>
    <t>Компенсационные расходы на выплаты депутатских полномочий</t>
  </si>
  <si>
    <t>60870</t>
  </si>
  <si>
    <t>52</t>
  </si>
  <si>
    <t>60910</t>
  </si>
  <si>
    <t>51200</t>
  </si>
  <si>
    <t>00590</t>
  </si>
  <si>
    <t>99</t>
  </si>
  <si>
    <t>11530</t>
  </si>
  <si>
    <t>61650</t>
  </si>
  <si>
    <t>16</t>
  </si>
  <si>
    <t>1</t>
  </si>
  <si>
    <t>Повышение эффективности работы органов местного самоуправления и подведомственных организаций</t>
  </si>
  <si>
    <t>15</t>
  </si>
  <si>
    <t>24710</t>
  </si>
  <si>
    <t>Реализация основных направлений приоритетного национального проекта «Доступное и комфортное жилье - гражданам России»</t>
  </si>
  <si>
    <t>4</t>
  </si>
  <si>
    <t xml:space="preserve">Комплексное информационное обеспечение деятельности органов местного самоуправления </t>
  </si>
  <si>
    <t>24750</t>
  </si>
  <si>
    <t>19</t>
  </si>
  <si>
    <t>24590</t>
  </si>
  <si>
    <t>53</t>
  </si>
  <si>
    <t>10490</t>
  </si>
  <si>
    <t>54</t>
  </si>
  <si>
    <t>21610</t>
  </si>
  <si>
    <t>Своевременное оповещение и информирование населения, в том числе с использованием специализированных технических средств оповещения и информирования населения в местах массового пребывания людей, об угрозе возникновения чрезвычайных ситуаций межмуниципального и регионального характера</t>
  </si>
  <si>
    <t>24690</t>
  </si>
  <si>
    <t>Обеспечение системы образования Краснодарского края высококвалифицированными кадрами, создание механизмов мотивации педагогов к повышению качества работы и непрерывному профессиональному развитию</t>
  </si>
  <si>
    <t>60820</t>
  </si>
  <si>
    <t>Развитие современных механизмов, содержания и технологий дошкольного, общего и дополнительного образования. Формирование востребованной системы оценки качества образования и образовательных результатов</t>
  </si>
  <si>
    <t>60860</t>
  </si>
  <si>
    <t xml:space="preserve">Расходы на обеспечение деятельности (оказание услуг) подведомственных учреждений, в том числе муниципальным бюджетным и автономным учреждениям субсидий </t>
  </si>
  <si>
    <t>Реализация мер по специальной поддержке отдельных категорий обучающихся</t>
  </si>
  <si>
    <t>24400</t>
  </si>
  <si>
    <t>62370</t>
  </si>
  <si>
    <t>24410</t>
  </si>
  <si>
    <t>60710</t>
  </si>
  <si>
    <t>2</t>
  </si>
  <si>
    <t>Повышения качества обучения в муниципальных детско-юношеских спортивных школах</t>
  </si>
  <si>
    <t>60740</t>
  </si>
  <si>
    <t>Поддержка детей-сирот</t>
  </si>
  <si>
    <t>Реализация мер популяризации среди детей и молодежи научнообразовательной и творческой деятельности, выявление талантливой молодежи</t>
  </si>
  <si>
    <t>24330</t>
  </si>
  <si>
    <t>3</t>
  </si>
  <si>
    <t>Организация и проведение аварийно-спасательных и других неотложных работ при чрезвычайных ситуациях</t>
  </si>
  <si>
    <t>50</t>
  </si>
  <si>
    <t>51</t>
  </si>
  <si>
    <t xml:space="preserve">Расходы на обеспечение функций муниципальных органов
</t>
  </si>
  <si>
    <t xml:space="preserve">Расходы на обеспечение деятельности (оказание услуг) подведомственных учреждений, в том числе на предоставление муниципальным бюджетным и автономным учреждениям субсидий </t>
  </si>
  <si>
    <t xml:space="preserve">Закупка товаров, работ и услуг для обеспечения государственных (муниципальных) нужд
</t>
  </si>
  <si>
    <t xml:space="preserve">Социальное обеспечение и иные выплаты населению
</t>
  </si>
  <si>
    <t>300</t>
  </si>
  <si>
    <t>600</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</si>
  <si>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</si>
  <si>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Закупка товаров, работ и услуг для обеспечения государственных (муниципальных) нужд</t>
  </si>
  <si>
    <t>Предоставление субсидий бюджетным, автономным учреждениям и иным некоммерческим организациям</t>
  </si>
  <si>
    <t>Социальное обеспечение и иные выплаты населению</t>
  </si>
  <si>
    <t>Капитальные вложения в объекты государственной (муниципальной) собственности</t>
  </si>
  <si>
    <t>400</t>
  </si>
  <si>
    <t>60070</t>
  </si>
  <si>
    <t>20</t>
  </si>
  <si>
    <t>12</t>
  </si>
  <si>
    <t>Поддержка общественно полезных программ общественных объединений, направленных на формирование и укрепление гражданского общества</t>
  </si>
  <si>
    <t>24700</t>
  </si>
  <si>
    <t>21620</t>
  </si>
  <si>
    <t>24680</t>
  </si>
  <si>
    <t>24340</t>
  </si>
  <si>
    <t>Переподготовка, повышение профессиональной квалификации, краткосрочные курсы, чтения, семинары для системы образования медицинских работников муниципальных дошкольных образовательных организаций, работников пищеблоков и прочих</t>
  </si>
  <si>
    <t>62500</t>
  </si>
  <si>
    <t>24800</t>
  </si>
  <si>
    <t>5</t>
  </si>
  <si>
    <t>24810</t>
  </si>
  <si>
    <t>Частичная компенсация удорожания стоимости питания учащихся дневных муниципальных образовательных организаций</t>
  </si>
  <si>
    <t>24840</t>
  </si>
  <si>
    <t>Социальная выплата компенсационного характера, связанная с оплатой жилого помещения по договору найма (поднайма)</t>
  </si>
  <si>
    <t>24820</t>
  </si>
  <si>
    <t>Финансирование расходных обязательств в целях доведения средней заработной платы педагогических работников организаций дополнительного образования детей до средней заработной платы учителей</t>
  </si>
  <si>
    <t>Осуществление отдельных государственных полномочий по оплате проезда детей-сирот и детей, оставшихся без попечения родителей, находящихся под опекой (попечительством), включая предварительную опеку (попечительство), переданных на воспитание в приемную семью или на патронатное воспитание, к месту лечения и обратно</t>
  </si>
  <si>
    <t>Обеспечение деятельности управления ЖКХ и ТЭК</t>
  </si>
  <si>
    <t>Финансирование расходных обязательств по заработной плате с учетом начислений АНО «Комбинат социального питания»</t>
  </si>
  <si>
    <t>Подпрограмма «Обеспечение деятельности учреждений по реализации государственной политики в сфере физической культуры и спорта на муниципальном уровне»</t>
  </si>
  <si>
    <t>Подпрограмма «Развитие детско-юношеского спорта»</t>
  </si>
  <si>
    <t xml:space="preserve">Муниципальная программа  «Содействие развитию гражданского общества и гармонизации межнациональных отношений» </t>
  </si>
  <si>
    <t>Муниципальная программа  «Защита населения и территории от чрезвычайных ситуаций, обеспечение пожарной безопасности»</t>
  </si>
  <si>
    <t>Подпрограмма «Мероприятия по предупреждению и ликвидации чрезвычайных ситуаций, стихийных бедствий и их последствий»</t>
  </si>
  <si>
    <t>Подпрограмма «Обеспечение пожарной безопасности»</t>
  </si>
  <si>
    <t>Подпрограмма «Служба - 112»</t>
  </si>
  <si>
    <t>Муниципальная программа «Управление муниципальной собственностью»</t>
  </si>
  <si>
    <t>Реализация мероприятий муниципальной программы «Управление муниципальной собственностью»</t>
  </si>
  <si>
    <t>Подпрограмма «Жилище»</t>
  </si>
  <si>
    <t>Создание условий для поддержания благосостояния отдельных категорий граждан и повышение доступности социального обслуживания населения</t>
  </si>
  <si>
    <t>24900</t>
  </si>
  <si>
    <t>Реализация мероприятий по Укреплению межрегиональных и межмуниципальных отношений в области курортного дела и туризма</t>
  </si>
  <si>
    <t>Укрепление межрегиональных и межмуниципальных отношений в области курортного дела и туризма</t>
  </si>
  <si>
    <t>60220</t>
  </si>
  <si>
    <t>Осуществление отдельных государственных полномочий Краснодарского края по осуществлению регионального государственного жилищного надзора и лицензионного контроля</t>
  </si>
  <si>
    <t>Реализация мероприятий по обеспечению жильем молодых семей</t>
  </si>
  <si>
    <t>L4970</t>
  </si>
  <si>
    <t>Осуществление отдельных государственных полномочий по ведению учета граждан отдельных категорий в качестве нуждающихся в жилых помещениях и по формированию списка детей сирот и детей, оставшихся без попечения родителей, лиц из числа детей сирот и детей, оставшихся без попечения родителей, лиц, относившихся к категории детей сирот и детей, оставшихся без попечения родителей, подлежащих обеспечению жилыми помещениями</t>
  </si>
  <si>
    <t>24360</t>
  </si>
  <si>
    <t>Осуществление отдельных государственных полномочий по предоставлению мер социальной поддержки в виде компенсации расходов на оплату жилых помещений, отопления и освещения педагогическим работникам муниципальных образовательных организаций, проживающим и работающим в сельских населенных пунктах, рабочих поселках (поселках городского типа) на территории Краснодарского края</t>
  </si>
  <si>
    <t>Осуществление отдельных государственных полномочий по материально-техническому обеспечению пунктов проведения экзаменов для государственной итоговой аттестации по образовательным программам основного общего и среднего общего образования и выплате педагогическим работникам, участвующим в проведении указанной государственной итоговой аттестации, компенсации за работу по подготовке и проведению государственной итоговой аттестации по образовательным программам основного общего и среднего общего образования</t>
  </si>
  <si>
    <t>Осуществление отдельных государственных полномочий по обеспечению выплаты компенсации части родительской платы за присмотр и уход за детьми, посещающими образовательные организации, реализующие образовательную программу дошкольного образования</t>
  </si>
  <si>
    <t>Осуществление государственных полномочий по финансовому обеспечению государственных гарантий реализации прав на получение общедоступного и бесплатного образования в муниципальных дошкольных и общеобразовательных организациях</t>
  </si>
  <si>
    <t>Осуществление отдельных государственных полномочий по выплате ежемесячных денежных средств на содержание детей-сирот и детей, оставшихся без попечения родителей, находящихся под опекой (попечительством), включая предварительную опеку (попечительство), переданных на воспитание в приемную семью</t>
  </si>
  <si>
    <t>Осуществление отдельных государственных полномочий по выплате ежемесячного вознаграждения, причитающегося приемным родителям за оказание услуг по воспитанию приемных детей</t>
  </si>
  <si>
    <t>Осуществление отдельных полномочий Краснодарского края по организации и осуществлению деятельности по опеке и попечительству в отношении несовершеннолетних</t>
  </si>
  <si>
    <t>Осуществление отдельных государственных полномочий по выявлению обстоятельств, свидетельствующих о необходимости оказания детям-сиротам и детям, оставшимся без попечения родителей, лицам из числа детей-сирот и детей, оставшихся без попечения родителей, содействия в преодолении трудной жизненной ситуации, и осуществлению контроля за использованием детьми-сиротами и детьми, оставшимися без попечения родителей, лицами из числа детей-сирот и детей, оставшихся без попечения родителей, предоставленных им жилых помещений специализированного жилищного фонда</t>
  </si>
  <si>
    <t>Создание муниципальной системы выявления, развития и поддержки одаренных детей и обеспечение условий их личностной, социальной самореализации и профессионального самоопределения</t>
  </si>
  <si>
    <t>24850</t>
  </si>
  <si>
    <t>24920</t>
  </si>
  <si>
    <t>24610</t>
  </si>
  <si>
    <t>24600</t>
  </si>
  <si>
    <t>S2820</t>
  </si>
  <si>
    <t>Осуществление отдельных государственных полномочий Краснодарского края по поддержке сельскохозяйственного производства</t>
  </si>
  <si>
    <t>Обеспечение условий для развития физической культуры и массового спорта в части оплаты труда инструкторов по спорту</t>
  </si>
  <si>
    <t>Обеспечение проведения независимой оценки качества условий осуществления образовательной деятельности</t>
  </si>
  <si>
    <t>24370</t>
  </si>
  <si>
    <t>Осуществление отдельных государственных полномочий Краснодарского края по обеспечению отдыха детей в каникулярное время в профильных лагерях, организованных муниципальными общеобразовательными организациями Краснодарского края</t>
  </si>
  <si>
    <t>63110</t>
  </si>
  <si>
    <t>Обеспечение жилыми помещениями детей-сирот и детей, оставшихся без попечения родителей, а также лиц из их числа</t>
  </si>
  <si>
    <t>Финансирование расходных обязательств по укреплению материально-технической базы (технологического, холодильного, пищевого оборудования), мебель для школьных и детских столовых. Приобретение специализированного транспорта для осуществления подвоза горячего питания, а так же приобретение прочих материальных запасов.</t>
  </si>
  <si>
    <t>62955</t>
  </si>
  <si>
    <t>Поддержка местных инициатив по итогам краевого конкурса</t>
  </si>
  <si>
    <t>L3040</t>
  </si>
  <si>
    <t>Доведение до МРОТ отдельные категории работников</t>
  </si>
  <si>
    <t>26000</t>
  </si>
  <si>
    <t>24420</t>
  </si>
  <si>
    <t>Осуществление отдельных государственных полномочий по предоставлению социальной поддержки отдельным категориям работников муниципальных физкультурно спортивных организаций отрасли «Физическая культура и спорт» и муниципальных организаций дополнительного образования, реализующих дополнительные общеобразовательные программы в области физической культуры и спорта, отрасли «Образование»</t>
  </si>
  <si>
    <t xml:space="preserve">Реализация мероприятий подпрограммы «Грантовая поддержка общественных инициатив и мероприятий, направленных на формирование и укрепление гражданского общества, гражданской идентичности и развитие национальных культур» муниципальной программы «Содействие развитию гражданского общества и гармонизации межнациональных отношений» </t>
  </si>
  <si>
    <t>24310</t>
  </si>
  <si>
    <t>Обеспечение проведения ГИА, ЕГЭ</t>
  </si>
  <si>
    <t xml:space="preserve">01 </t>
  </si>
  <si>
    <t>27000</t>
  </si>
  <si>
    <t>A1</t>
  </si>
  <si>
    <t>55190</t>
  </si>
  <si>
    <t>Государственная поддержка отрасли культуры</t>
  </si>
  <si>
    <t>Диспансеризация сотрудников отраслевых (функциональных) органов</t>
  </si>
  <si>
    <t>24571</t>
  </si>
  <si>
    <t>Укрепление материально-технической базы и оборотных средств отраслевых (функциональных) органов</t>
  </si>
  <si>
    <t>24574</t>
  </si>
  <si>
    <t>Приобретение системного программного обеспечения и техническое сопровождение программных продуктов</t>
  </si>
  <si>
    <t>24573</t>
  </si>
  <si>
    <t>Обучение сотрудников отраслевых (функциональных) органов</t>
  </si>
  <si>
    <t>24572</t>
  </si>
  <si>
    <t>24790</t>
  </si>
  <si>
    <t>Совершенствование противопожарной защиты населения и объектов инфраструктуры</t>
  </si>
  <si>
    <t>R0820</t>
  </si>
  <si>
    <t>S3550</t>
  </si>
  <si>
    <t>S3410</t>
  </si>
  <si>
    <t>Организация предоставления общедоступного и бесплатного дошкольного,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(капитальный ремонт зданий и сооружений, благоустройство территорий, прилегающих к зданиям и сооружениям муниципальных образовательных организаций)</t>
  </si>
  <si>
    <t>63540</t>
  </si>
  <si>
    <t>00591</t>
  </si>
  <si>
    <t>Обеспечение функционирования модели персонифицированного финансирования дополнительного образования детей</t>
  </si>
  <si>
    <t>69200</t>
  </si>
  <si>
    <t>Осуществление отдельных государственных полномочий Краснодарского края по организации и обеспечению отдыха и оздоровления детей (за исключением организации отдыха детей в каникулярное время)</t>
  </si>
  <si>
    <t>69100</t>
  </si>
  <si>
    <t>69130</t>
  </si>
  <si>
    <t>69120</t>
  </si>
  <si>
    <t>69190</t>
  </si>
  <si>
    <t>69180</t>
  </si>
  <si>
    <t>69170</t>
  </si>
  <si>
    <t>62980</t>
  </si>
  <si>
    <t>69110</t>
  </si>
  <si>
    <t>69140</t>
  </si>
  <si>
    <t>69160</t>
  </si>
  <si>
    <t>Осуществление отдельных государственных полномочий по выплате ежемесячных денежных средств на содержание детей, нуждающихся в особой заботе государства, переданных на патронатное воспитание</t>
  </si>
  <si>
    <t>Осуществление отдельных государственных полномочий по выплате ежемесячного вознаграждения, причитающегося патронатным воспитателям за оказание услуг по осуществлению патронатного воспитания и постинтернатного сопровождения</t>
  </si>
  <si>
    <t>Осуществление отдельных государственных полномочий по выплате единовременного пособия детям-сиротам и детям, оставшимся без попечения родителей, и лицам из их числа на государственную регистрацию права собственности (права пожизненного наследуемого владения), в том числе на оплату услуг, необходимых для ее осуществления, за исключением жилых помещений, приобретенных за счет средств краевого бюджета</t>
  </si>
  <si>
    <t>63640</t>
  </si>
  <si>
    <t>Предоставление субсидий на учреждения деятельность которых приостановлена</t>
  </si>
  <si>
    <t>Организация бесплатного питания детей мобилизованных граждан</t>
  </si>
  <si>
    <t>24980</t>
  </si>
  <si>
    <t>Лицензирование медицинских кабинетов</t>
  </si>
  <si>
    <t>24440</t>
  </si>
  <si>
    <t>11</t>
  </si>
  <si>
    <t>Обеспечение деятельности учреждений физической культуры и спорта</t>
  </si>
  <si>
    <t>S0100</t>
  </si>
  <si>
    <t>Обеспечение оснащения государственных и муниципальных общеобразовательных организаций, в том числе структурных подразделений указанных организаций, государственными символами Российской Федерации</t>
  </si>
  <si>
    <t>ЕВ</t>
  </si>
  <si>
    <t>57860</t>
  </si>
  <si>
    <t>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</si>
  <si>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51790</t>
  </si>
  <si>
    <t>24990</t>
  </si>
  <si>
    <t>Компенсация за одноразовое горячее питание детей-инвалидов, которые из-за болезни не могут посещать школу</t>
  </si>
  <si>
    <t>6</t>
  </si>
  <si>
    <t>Осуществление отдельных государственных полномочий Краснодарского края на выплату единовременного пособия на ремонт жилых помещений, принадлежащих детям-сиротам и детям, оставшимся без попечения родителей, и лицам из их числа на праве собственности, по окончании пребывания в образовательных и иных организациях, в том числе в организациях социального обслуживания граждан, приемных семьях, семьях опекунов (попечителей), а также по окончании службы в Вооруженных Силах Российской Федерации или по возвращении из учреждений, исполняющих наказание в виде лишения свободы, при их возвращении в указанные жилые помещения</t>
  </si>
  <si>
    <t>69150</t>
  </si>
  <si>
    <t>L5190</t>
  </si>
  <si>
    <t>Прочие выплаты по обязательствам муниципального образования</t>
  </si>
  <si>
    <t>21240</t>
  </si>
  <si>
    <t>Обеспечение автономными дымовыми пожарными извещателями мест проживания малоимущих многодетных семей и семей, находящихся в трудной жизненной ситуации, в социально опасном положении</t>
  </si>
  <si>
    <t>R3032</t>
  </si>
  <si>
    <t>A0820</t>
  </si>
  <si>
    <t>24670</t>
  </si>
  <si>
    <t>24390</t>
  </si>
  <si>
    <t>Финансирование расходных обязательств по укреплению материально-технической базы (приобретение оборудования и мебели)</t>
  </si>
  <si>
    <t>Дополнительная помощь местным бюджетам для решения социально значимых вопросов местного значения</t>
  </si>
  <si>
    <t>S0170</t>
  </si>
  <si>
    <t>Подготовка документации по планировке территории (проекта планировки территории и проекта межевания территории) муниципальных образований Краснодарского края</t>
  </si>
  <si>
    <t>60960</t>
  </si>
  <si>
    <t>24760</t>
  </si>
  <si>
    <t>Развитие и поддержка одаренных детей</t>
  </si>
  <si>
    <t>21630</t>
  </si>
  <si>
    <t>Единовременная выплата для молодых педагогических работников</t>
  </si>
  <si>
    <t>Организация предоставления общедоступного и бесплатного дошкольного, начального общего, основного общего, среднего общего образования по основным общеобразовательным программам, дополнительного образования в муниципальных образовательных организациях (проведение капитального ремонта зданий, помещений, сооружений, территорий, прилегающих к зданиям и сооружениям)</t>
  </si>
  <si>
    <t>Осуществление отдельных государственных полномочий по обеспечению одноразовым бесплатным питанием учащихся из многодетных семей в муниципальных общеобразовательных организациях (за исключением обучающихся по образовательным программам начального общего образования, обучающихся с ограниченными возможностями здоровья и детей-инвалидов (инвалидов), не являющихся обучающимися с ограниченными возможностями здоровья, получающих основное общее и среднее общее образование)</t>
  </si>
  <si>
    <t>Осуществление отдельных государственных полномочий по обеспечению детей-сирот и детей, оставшихся без попечения родителей, лиц из числа детей-сирот и детей, оставшихся без попечения родителей, жилыми помещениями</t>
  </si>
  <si>
    <t>12030</t>
  </si>
  <si>
    <t>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 Байконура и федеральной территории "Сириус", муниципальных общеобразовательных организаций и профессиональных образовательных организаций</t>
  </si>
  <si>
    <t>50500</t>
  </si>
  <si>
    <t>Организация и обеспечение бесплатным питанием обучающихся с ограниченными возможностями здоровья в муниципальных общеобразовательных организациях</t>
  </si>
  <si>
    <t>Осуществление отдельного государственного полномочия Краснодарского края по формированию списков семей и граждан, жилые помещения которых утрачены, и (или) списков граждан, жилые помещения которых повреждены в результате чрезвычайных ситуаций природного и техногенного характера, а также в результате террористических актов и (или) при пресечении террористических актов правомерными действиями на территории Краснодарского края</t>
  </si>
  <si>
    <t>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 (субвенции на осуществление отдельного государственного полномочия по обеспечению выплат ежемесячного денежного вознаграждения за классное руководство педагогическим работникам муниципальных общеобразовательных организаций)</t>
  </si>
  <si>
    <t>Обеспечение учреждений социальной сферы приборами учета тепловой энергии</t>
  </si>
  <si>
    <t>24520</t>
  </si>
  <si>
    <t>Муниципальная программа «Развитие образования»</t>
  </si>
  <si>
    <t>Отдельные мероприятия муниципальной программы «Развитие образования»</t>
  </si>
  <si>
    <t xml:space="preserve">Реализация мероприятий муниципальной программы «Развитие образования» </t>
  </si>
  <si>
    <t>Муниципальная программа «Развитие культуры»</t>
  </si>
  <si>
    <t>Отдельные мероприятия муниципальной программы «Развитие культуры»</t>
  </si>
  <si>
    <t>Муниципальная программа «Развитие физической культуры и спорта»</t>
  </si>
  <si>
    <t>Обеспечение функционирования отдела по физической культуре и спорту администрации муниципального образования Туапсинский муниципальный округ Краснодарского края</t>
  </si>
  <si>
    <t>Муниципальная программа «Развитие жилищно-коммунального хозяйства»</t>
  </si>
  <si>
    <t>Отдельные мероприятия муниципальной программы «Развитие жилищно-коммунального хозяйства»</t>
  </si>
  <si>
    <t>Повышение качества предоставления жилищно-коммунальных услуг на территории муниципального образования Туапсинский муниципальный округ Краснодарского края</t>
  </si>
  <si>
    <t>Внедрение и развитие инструментов инициативного бюджетирования на территории Туапсинский муниципальный округ Краснодарского края</t>
  </si>
  <si>
    <t>Муниципальная программа «Функционирование органов местного самоуправления»</t>
  </si>
  <si>
    <t>Отдельные мероприятия муниципальной программы «Функционирование органов местного самоуправления»</t>
  </si>
  <si>
    <t>Муниципальная программа «Молодежь»</t>
  </si>
  <si>
    <t>Отдельные мероприятия муниципальной программы «Молодежь»</t>
  </si>
  <si>
    <t>Реализация мероприятий муниципальной программы  «Молодежь»</t>
  </si>
  <si>
    <t>Муниципальная программа «Социальная поддержка детей-сирот и детей, оставшихся без попечения родителей»</t>
  </si>
  <si>
    <t>Подпрограмма «Гармонизация межнациональных отношений и развития национальных культур муниципального образования Туапсинский муниципальный округ»</t>
  </si>
  <si>
    <t>Создание условий для национально-культурного развития, обеспечения и приумножение духовного и культурного потенциала многонационального народа Туапсинского округа</t>
  </si>
  <si>
    <t>Реализация мероприятий подпрограммы «Гармонизация межнациональных отношений и развития национальных культур муниципального образования Туапсинский муниципальный округ» муниципальной программы «Содействие развитию гражданского общества и гармонизации межнациональных отношений»</t>
  </si>
  <si>
    <t>Подпрограмма «Укрепление единства российской нации на территории муниципального образования Туапсинский муниципальный округ»</t>
  </si>
  <si>
    <t>Реализация мероприятий подпрограммы «Укрепление единства российской нации на территории муниципального образования Туапсинский муниципальный округ» муниципальной программы «Содействие развитию гражданского общества и гармонизации межнациональных отношений»</t>
  </si>
  <si>
    <t>Профилактика террористических проявлений на территории муниципального образования Туапсинский муниципальный округ Краснодарского края</t>
  </si>
  <si>
    <t>Реализация мероприятий подпрограммы «Профилактика терроризма и экстремизма» муниципальной программы «Защита населения и территории от чрезвычайных ситуаций, обеспечение пожарной безопасности»</t>
  </si>
  <si>
    <t>Муниципальная программа «Экономическое развитие»</t>
  </si>
  <si>
    <t>Подпрограмма «Формирование инвестиционной привлекательности»</t>
  </si>
  <si>
    <t>Развитие и координация выставочно-ярмарочной деятельности Туапсинского муниципального округа, обеспечивающей продвижение его интересов на рынках товаров и услуг</t>
  </si>
  <si>
    <t>Подпрограмма «Информационное обеспечение населения»</t>
  </si>
  <si>
    <t>Подпрограмма «Развитие агропромышленного комплекса"</t>
  </si>
  <si>
    <t>Реализация мероприятий подпрограммы «Развитие агропромышленного комплекса»</t>
  </si>
  <si>
    <t>Муниципальная программа «Социальная поддержка отдельных категорий граждан»</t>
  </si>
  <si>
    <t>Отдельные мероприятия муниципальной программы «Социальная поддержка отдельных категорий граждан»</t>
  </si>
  <si>
    <t>Реализация мероприятий муниципальной программы «Социальная поддержка отдельных категорий граждан»</t>
  </si>
  <si>
    <t>Муниципальная программа «Развитие санаторно-курортного и туристского комплекса»</t>
  </si>
  <si>
    <t>Мероприятия в рамках управления имуществом Туапсинского муниципального округа</t>
  </si>
  <si>
    <t>Отдельные мероприятия муниципальной программы «Развитие санаторно-курортного и туристского комплекса»</t>
  </si>
  <si>
    <t>Проведение выборов в Совет муниципального образования Туапсинский муниципальный округ Краснодарского края</t>
  </si>
  <si>
    <t>Проведение выборов в представительный орган местного самоуправления муниципального образования Туапсинский муниципальный округ Краснодарского края</t>
  </si>
  <si>
    <t>Обеспечение функционирования администрации муниципального образования Туапсинский муниципальный округ Краснодарского края</t>
  </si>
  <si>
    <t>Обеспечение деятельности финансового управления администрации муниципального образования Туапсинский муниципальный округ Краснодарского края</t>
  </si>
  <si>
    <t>Обеспечение функционирования финансового управления администрации муниципального образования Туапсинский муниципальный округ Краснодарского края</t>
  </si>
  <si>
    <t>Резервный фонд администрации муниципального образования Туапсинский муниципальный округ Краснодарского края</t>
  </si>
  <si>
    <t>Обеспечение деятельности контрольно-счетной палаты муниципального образования Туапсинский муниципальный округ Краснодарского края</t>
  </si>
  <si>
    <t>Контрольно-счетная палата муниципального образования Туапсинский муниципальный округ Краснодарского края</t>
  </si>
  <si>
    <t>Непрограммные расходы органов исполнительной власти Туапсинского муниципального округа Краснодарского края</t>
  </si>
  <si>
    <t>Развитие сети и инфраструктуры образовательных организаций, обеспечивающих доступ населения Туапсинского муниципального округа Краснодарского края к качественным услугам дошкольного, общего образования и дополнительного образования детей</t>
  </si>
  <si>
    <t>Организация подвоза обучающихся, проживающих на территории Туапсинского муниципального округа Краснодарского края, в муниципальные образования Краснодарского края</t>
  </si>
  <si>
    <t>Обеспечение деятельности отдела по делам ГО и ЧС администрации муниципального образования Туапсинский муниципальный округ Краснодарского края</t>
  </si>
  <si>
    <t>Подпрограмма «Грантовая поддержка общественных инициатив и мероприятий, направленных на формирование и укрепление гражданского общества»</t>
  </si>
  <si>
    <t>Обеспечение деятельности и организация работы муниципального казенного учреждения «Молодежный центр Туапсинского округа»</t>
  </si>
  <si>
    <t xml:space="preserve">Создание условий для развития и реализации гражданского становления, потенциала молодежи в муниципальном образовании Туапсинский муниципальный округ </t>
  </si>
  <si>
    <t>Подпрограмма «Поддержка малого и среднего предпринимательства и физических лиц, применяющих специальный налоговый режим «Налог на профессиональный доход»</t>
  </si>
  <si>
    <t>Реализация мероприятий подпрограммы «Поддержка малого и среднего предпринимательства и физических лиц, применяющих специальный налоговый режим «Налог на профессиональный доход»</t>
  </si>
  <si>
    <t>Поддержка сельскохозяйственного производства в Туапсинском муниципальном округе</t>
  </si>
  <si>
    <t>Федеральный проект «Патриотическое воспитание граждан Российской Федерации»</t>
  </si>
  <si>
    <t>Обеспечение деятельности и организация работы муниципального бюджетного учреждения «Центр развития пляжного отдыха и туризма Туапсинского муниципального округа»</t>
  </si>
  <si>
    <t>Глава муниципального образования Туапсинский муниципальный округ Краснодарского края</t>
  </si>
  <si>
    <t>Обеспечение деятельности высшего органа исполнительной власти муниципального образования Туапсинский муниципальный округ Краснодарского края</t>
  </si>
  <si>
    <t>Обеспечение деятельности управления по развитию курортов администрации муниципального образования Туапсинский муниципальный округ Краснодарского края</t>
  </si>
  <si>
    <t>Обеспечение деятельности управления имущественных отношений администрации муниципального образования Туапсинский муниципальный округ Краснодарского края</t>
  </si>
  <si>
    <t xml:space="preserve">Обеспечение деятельности управления по работе с молодежью администрации муниципального образования Туапсинский муниципальный округ Краснодарского края </t>
  </si>
  <si>
    <t>Муниципальная программа  «Территория комфортного проживания»</t>
  </si>
  <si>
    <t>Муниципальная программа «Развитие транспортной системы»</t>
  </si>
  <si>
    <t>Участие в образовательных программах, направленных на повышение уровня привлекательности и популяризации курортов Туапсинского муниципального округа</t>
  </si>
  <si>
    <t>Развитие и совершенствование имущественных и земельных отношений в Туапсинском муниципальном округе для обеспечения решения задач социально-экономического развития</t>
  </si>
  <si>
    <t>60190</t>
  </si>
  <si>
    <t>Осуществление отдельных государственных полномочий по образованию и организации деятельности административных комиссий</t>
  </si>
  <si>
    <t>Осуществление отдельных государственных полномочий по созданию и организации деятельности комиссий по делам несовершеннолетних и защите их прав</t>
  </si>
  <si>
    <t>Осуществление государственных полномочий Краснодарского края в области обращения с животными, предусмотренных законодательством в области обращения с животными, в том числе организации мероприятий при осуществлении деятельности по обращению с животными без владельцев на территории муниципальных образований Краснодарского края и федеральной территории "Сириус"</t>
  </si>
  <si>
    <t>Осуществление отдельного государственного полномочия Краснодарского края по осуществлению регионального государственного строительного надзора в случаях, предусмотренных частью 2 статьи 54 Градостроительного кодекса Российской Федерации</t>
  </si>
  <si>
    <t>Муниципальная программа «Развитие архитектуры и градостроительства»</t>
  </si>
  <si>
    <t>Отдельные мероприятия муниципальной программы «Развитие архитектуры и градостроительства»</t>
  </si>
  <si>
    <t>Организационное и нормативно-правовое обеспечение деятельности органов местного  самоуправления в сфере территориального планирования и пространственного развития муниципального образования Туапсинский муниципальный округ Краснодарского края</t>
  </si>
  <si>
    <t>Подпрограмма «Профилактика терроризма и экстремизма»</t>
  </si>
  <si>
    <t>Осуществление отдельных государственных полномочий по строительству зданий, включая проектно-изыскательские работы, для размещения фельдшерско-акушерских пунктов, фельдшерских пунктов, врачебных амбулаторий и офисов врача общей практики, а также строительство иных объектов здравоохранения, начатое до 1 января 2019 года, необходимых для организации оказания медицинской помощи в соответствии с территориальной программой государственных гарантий бесплатного оказания гражданам медицинской помощи в Краснодарском крае</t>
  </si>
  <si>
    <t>51180</t>
  </si>
  <si>
    <t>Осуществление первичного воинского учета органами местного самоуправления поселений, муниципальных и городских округов</t>
  </si>
  <si>
    <t>69000</t>
  </si>
  <si>
    <t>Осуществление отдельных государственных полномочий по обеспечению бесплатным двухразовым питанием детей-инвалидов (инвалидов), не являющихся обучающимися с ограниченными возможностями здоровья, получающих начальное общее, основное общее и среднее общее образование в муниципальных общеобразовательных организациях</t>
  </si>
  <si>
    <t>09</t>
  </si>
  <si>
    <t>Обеспечение организации летних каникул как продолжение образовательно-воспитательного процесса</t>
  </si>
  <si>
    <t>S0360</t>
  </si>
  <si>
    <t>Создание условий для массового отдыха и организации обустройства мест массового отдыха на территориях муниципальных образований, в которых введен курортный сбор, для финансового обеспечения работ по проектированию, строительству, реконструкции, содержанию, благоустройству и ремонту объектов курортной инфраструктуры</t>
  </si>
  <si>
    <t xml:space="preserve">Совершенствование деятельности муниципальных учреждений отрасли "Культура" </t>
  </si>
  <si>
    <t>Поддержка, ремонт и укрепление материально-технической базы культурной среды в Туапсинском муниципальном округе</t>
  </si>
  <si>
    <t>L5170</t>
  </si>
  <si>
    <t>Поддержка творческой деятельности и техническое оснащение детских и кукольных театров</t>
  </si>
  <si>
    <t>L4670</t>
  </si>
  <si>
    <t>Обеспечение развития и укрепления материально-технической базы домов культуры в населенных пунктах с числом жителей до 50 тысяч человек</t>
  </si>
  <si>
    <t>Подпрограмма «Социальная поддержка детей-сирот и детей, оставшихся без попечения родителей, лиц из их числа»</t>
  </si>
  <si>
    <t>РАСПРЕДЕЛЕНИЕ БЮДЖЕТНЫХ АССИГНОВАНИЙ 
по целевым статьям  (муниципальным программам
муниципального образования Туапсинский муниципальный округ и 
непрограммным направлениям деятельности), группам
видов расходов классификации расходов бюджета на 2026 год</t>
  </si>
  <si>
    <t>30100</t>
  </si>
  <si>
    <t>30300</t>
  </si>
  <si>
    <t>Модернизация систем водоснабжения и водоотведения</t>
  </si>
  <si>
    <t>24640</t>
  </si>
  <si>
    <t>Организация подвоза детей к месту отдыха и обратно, стахование детей во время перевозки</t>
  </si>
  <si>
    <t>30500</t>
  </si>
  <si>
    <t>Подпрограмма "Строительство, реконструкция, капитальный ремонт, ремонт и содержание автомобильных дорог муниципального образования Туапсинский муниципальный округ Краснодарского края"</t>
  </si>
  <si>
    <t>Обеспечение сохранности и развития автомобильных дорог</t>
  </si>
  <si>
    <t>Реализация мероприятий подпрограммы "Строительство, реконструкция, капитальный ремонт, ремонт и содержание автомобильных дорог муниципального образования Туапсинский муниципальный округ Краснодарского края"</t>
  </si>
  <si>
    <t>55</t>
  </si>
  <si>
    <t>24430</t>
  </si>
  <si>
    <t>700</t>
  </si>
  <si>
    <t>Обслуживание долговых обязательств</t>
  </si>
  <si>
    <t>Финансовое обеспечение долговых обязательств</t>
  </si>
  <si>
    <t>Осуществление в установленные сроки и в полном объеме платежей по обслуживанию долговых обязательств Туапсинский муниципальный округ Краснодарского края</t>
  </si>
  <si>
    <t>Процентные платежи по муниципальному долгу</t>
  </si>
  <si>
    <t>56</t>
  </si>
  <si>
    <t>Условно утвержденные расходы</t>
  </si>
  <si>
    <t>000</t>
  </si>
  <si>
    <t>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</si>
  <si>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Финансовое обеспечение деятельности и развития материально-технической базы противопожарной службы и их оснащение новыми средствами спасения и пожаротушения, обнаружения пожаров и оповещения населения</t>
  </si>
  <si>
    <t>L7500</t>
  </si>
  <si>
    <t>Федеральный проект  «Культурная среда»</t>
  </si>
  <si>
    <t>Обеспечение функционирования системы персонифицированного финансирования, обеспечивающей свободу выбора образовательных программ, равенство доступа к дополительному образованию за счет средств бюджетной системы, легкость и оперативность смены осваиваемых образовательных программ</t>
  </si>
  <si>
    <t>Отдельные мероприятия муниципальной программы «Территория комфортного проживания»</t>
  </si>
  <si>
    <t>Реализация мероприятий муниципальной программы  «Территория комфортного проживания»</t>
  </si>
  <si>
    <t>Обеспечение деятельности управления капитального строительства администрации муниципального образования Туапсинский муниципальный округ Краснодарского края и подведомственных ему учреждений</t>
  </si>
  <si>
    <t>Обеспечение деятельности системы управления и оказания услуг в сфере культуры, искусства, кинематографии и дополнительного образования</t>
  </si>
  <si>
    <t>Подпрограмма "Благоустройство территорий"</t>
  </si>
  <si>
    <t xml:space="preserve">Повышение уровня благоустройства населенных пунктов Туапсинского муниципального округа </t>
  </si>
  <si>
    <t>Подпрограмма "Водопроводно-канализационное хозяйство"</t>
  </si>
  <si>
    <t>Подпрограмма «Обеспечение перевозок обучающихся в образовательных учреждениях и учреждениях социальной сферы»</t>
  </si>
  <si>
    <t>Создание резерва материальных ресурсов</t>
  </si>
  <si>
    <t>Обеспечение деятельности подведомственных учреждений</t>
  </si>
  <si>
    <t>Реализация мероприятий подпрограммы «Информационное обеспечение населения»</t>
  </si>
  <si>
    <t>Реализация мероприятий подпрограммы «Формирование инвестиционной привлекательности»</t>
  </si>
  <si>
    <t>Продвижение санаторно-курортных и туристских возможностей Туапсинского муниципального округа</t>
  </si>
  <si>
    <t>Строительство, реконструкция объектов социальной сферы, сетей газоснабжения, объектов водоснабжения и водоотведения, берегоукрепительных сооружений, снос (демонтаж) самовольно возведенных объектов</t>
  </si>
  <si>
    <t>Реализация мероприятий подпрограммы "Благоустройство територий"</t>
  </si>
  <si>
    <t>Реализация мероприятий подпрограммы "Водопроводно-канализационное хозяйство"</t>
  </si>
  <si>
    <t>Обеспечение деятельности управления транспорта и дорожного хозяйства администрации муниципального образования Туапсинский муниципальный округ Краснодарского края, муниципальных бюджетных и казенных учреждений</t>
  </si>
  <si>
    <t>Организация и осуществление мероприятий по территориальной обороне и гражданской обороне, защите населения и территории от чрезвычайных ситуаций природного и техногенного характера</t>
  </si>
  <si>
    <t>Реализация мероприятий подпрограммы «Обеспечение пожарной безопасности»</t>
  </si>
  <si>
    <t>Единая субвенция в области социальной политики бюджетам муниципальных округов и городских округов Краснодарского края (осуществление отдельных государственных полномочий по предоставлению лицам, которые относились к категории детей-сирот и детей, оставшихся без попечения родителей, лиц из числа детей-сирот и детей, оставшихся без попечения родителей, и достигли возраста 23 лет, выплаты на приобретение благоустроенного жилого помещения в собственность или для полного погашения предоставленного на приобретение жилого помещения кредита (займа) по договору, обязательства заемщика по которому обеспечены ипотекой)</t>
  </si>
  <si>
    <t>Организация  проведения мероприятий по празднованию государственных и международных праздников, памятных дат и исторических событий России, Кубани, Туапсинского муниципального округа, юбилейных дат предприятий, организаций, прославленных земляков и граждан, внесших значительный вклад в развитие России, Кубани и Туапсинского муниципального округа</t>
  </si>
  <si>
    <t>Реализация мероприятий муниципальной программы «Развитие санаторно-курортного и туристского комплекса муниципального образования Туапсинский муниципальный округ»</t>
  </si>
  <si>
    <t xml:space="preserve">Создание благоприятных условий для развития малого и среднего предпринимательства и физических лиц, применяющих специальный налоговый режим «Налог на профессиональный доход» </t>
  </si>
  <si>
    <t>Формирование востребованной системы оценки качества образования и образовательных результатов</t>
  </si>
  <si>
    <t>Реализация мероприятий по модернизации школьных систем образования</t>
  </si>
  <si>
    <t>».</t>
  </si>
  <si>
    <t>Региональный проект "Педагоги и наставники"</t>
  </si>
  <si>
    <t>Ю6</t>
  </si>
  <si>
    <t>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(субвенции на осуществление отдельных государственных полномочий Краснодарского края на обеспечение выплат ежемесячного денежного вознаграждения за классное руководство педагогическим работникам муниципальных общеобразовательных организаций)</t>
  </si>
  <si>
    <t>53032</t>
  </si>
  <si>
    <t>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 (субсидии на организацию бесплатного горячего питания обучающихся по образовательным программам начального общего образования в муниципальных образовательных организациях)</t>
  </si>
  <si>
    <t>L3042</t>
  </si>
  <si>
    <t>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города Байконура и федеральной территории "Сириус", муниципальных общеобразовательных организаций и профессиональных образовательных организаций</t>
  </si>
  <si>
    <t>Обслуживание государственного (муниципального) долга</t>
  </si>
  <si>
    <t>Обеспечение деятельности муниципального бюджетного учреждения</t>
  </si>
  <si>
    <t>Я5</t>
  </si>
  <si>
    <t>Региональный проект "Семейные ценности и инфраструктура культуры"</t>
  </si>
  <si>
    <t>Ежегодные членские взносы</t>
  </si>
  <si>
    <t>23030</t>
  </si>
  <si>
    <t>Ю4</t>
  </si>
  <si>
    <t>57500</t>
  </si>
  <si>
    <t>24860</t>
  </si>
  <si>
    <t>Уличное освещение</t>
  </si>
  <si>
    <t>SД030</t>
  </si>
  <si>
    <t>АД030</t>
  </si>
  <si>
    <t>Строительство (реконструкция) автомобильных дорог общего пользования местного значения сверх сумм софинансирования</t>
  </si>
  <si>
    <t>Строительство (реконструкция) автомобильных дорог общего пользования местного значения</t>
  </si>
  <si>
    <t>Региональный проект "Все лучшее детям"</t>
  </si>
  <si>
    <t>финансового управления администрации</t>
  </si>
  <si>
    <t xml:space="preserve">Туапсинского муниципального округа   </t>
  </si>
  <si>
    <t>И.Б. Тищенко</t>
  </si>
  <si>
    <t>Исполняющий обязанности начальника</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</si>
</sst>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3" formatCode="_-* #,##0.00_р_._-;\-* #,##0.00_р_._-;_-* &quot;-&quot;??_р_._-;_-@_-"/>
    <numFmt numFmtId="164" formatCode="_-* #,##0.00\ _₽_-;\-* #,##0.00\ _₽_-;_-* &quot;-&quot;??\ _₽_-;_-@_-"/>
    <numFmt numFmtId="165" formatCode="0.0"/>
    <numFmt numFmtId="166" formatCode="#,##0.0"/>
    <numFmt numFmtId="167" formatCode="#,##0.00&quot;р.&quot;"/>
    <numFmt numFmtId="168" formatCode="#,##0.00\ _₽"/>
    <numFmt numFmtId="169" formatCode="_-* #,##0.0_р_._-;\-* #,##0.0_р_._-;_-* &quot;-&quot;?_р_._-;_-@_-"/>
  </numFmts>
  <fonts count="32" x14ac:knownFonts="1">
    <font>
      <sz val="10"/>
      <name val="Arial Cyr"/>
      <charset val="204"/>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0"/>
      <name val="Arial Cyr"/>
      <charset val="204"/>
    </font>
    <font>
      <sz val="14"/>
      <name val="Arial Cyr"/>
      <charset val="204"/>
    </font>
    <font>
      <sz val="14"/>
      <name val="Times New Roman"/>
      <family val="1"/>
      <charset val="204"/>
    </font>
    <font>
      <sz val="14"/>
      <color indexed="8"/>
      <name val="Times New Roman"/>
      <family val="1"/>
      <charset val="204"/>
    </font>
    <font>
      <sz val="11"/>
      <color indexed="8"/>
      <name val="Calibri"/>
      <family val="2"/>
      <charset val="204"/>
    </font>
    <font>
      <sz val="11"/>
      <color indexed="9"/>
      <name val="Calibri"/>
      <family val="2"/>
      <charset val="204"/>
    </font>
    <font>
      <sz val="11"/>
      <color indexed="62"/>
      <name val="Calibri"/>
      <family val="2"/>
      <charset val="204"/>
    </font>
    <font>
      <b/>
      <sz val="11"/>
      <color indexed="63"/>
      <name val="Calibri"/>
      <family val="2"/>
      <charset val="204"/>
    </font>
    <font>
      <b/>
      <sz val="11"/>
      <color indexed="52"/>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b/>
      <sz val="11"/>
      <color indexed="8"/>
      <name val="Calibri"/>
      <family val="2"/>
      <charset val="204"/>
    </font>
    <font>
      <b/>
      <sz val="11"/>
      <color indexed="9"/>
      <name val="Calibri"/>
      <family val="2"/>
      <charset val="204"/>
    </font>
    <font>
      <b/>
      <sz val="18"/>
      <color indexed="56"/>
      <name val="Cambria"/>
      <family val="2"/>
      <charset val="204"/>
    </font>
    <font>
      <sz val="11"/>
      <color indexed="60"/>
      <name val="Calibri"/>
      <family val="2"/>
      <charset val="204"/>
    </font>
    <font>
      <sz val="11"/>
      <color indexed="20"/>
      <name val="Calibri"/>
      <family val="2"/>
      <charset val="204"/>
    </font>
    <font>
      <i/>
      <sz val="11"/>
      <color indexed="23"/>
      <name val="Calibri"/>
      <family val="2"/>
      <charset val="204"/>
    </font>
    <font>
      <sz val="11"/>
      <color indexed="52"/>
      <name val="Calibri"/>
      <family val="2"/>
      <charset val="204"/>
    </font>
    <font>
      <sz val="11"/>
      <color indexed="10"/>
      <name val="Calibri"/>
      <family val="2"/>
      <charset val="204"/>
    </font>
    <font>
      <sz val="11"/>
      <color indexed="17"/>
      <name val="Calibri"/>
      <family val="2"/>
      <charset val="204"/>
    </font>
    <font>
      <sz val="10"/>
      <name val="Arial Cyr"/>
      <charset val="204"/>
    </font>
    <font>
      <sz val="10"/>
      <name val="Arial"/>
      <family val="2"/>
      <charset val="204"/>
    </font>
    <font>
      <sz val="11"/>
      <color theme="1"/>
      <name val="Calibri"/>
      <family val="2"/>
      <charset val="204"/>
      <scheme val="minor"/>
    </font>
    <font>
      <sz val="12"/>
      <name val="Times New Roman"/>
      <family val="1"/>
      <charset val="204"/>
    </font>
    <font>
      <b/>
      <sz val="14"/>
      <name val="Times New Roman"/>
      <family val="1"/>
      <charset val="204"/>
    </font>
    <font>
      <i/>
      <sz val="12"/>
      <name val="Times New Roman"/>
      <family val="1"/>
      <charset val="204"/>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bgColor indexed="64"/>
      </patternFill>
    </fill>
  </fills>
  <borders count="12">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158">
    <xf numFmtId="0" fontId="0" fillId="0" borderId="0"/>
    <xf numFmtId="0" fontId="9" fillId="2" borderId="0" applyNumberFormat="0" applyBorder="0" applyAlignment="0" applyProtection="0"/>
    <xf numFmtId="0" fontId="9" fillId="3" borderId="0" applyNumberFormat="0" applyBorder="0" applyAlignment="0" applyProtection="0"/>
    <xf numFmtId="0" fontId="9" fillId="4" borderId="0" applyNumberFormat="0" applyBorder="0" applyAlignment="0" applyProtection="0"/>
    <xf numFmtId="0" fontId="9" fillId="5" borderId="0" applyNumberFormat="0" applyBorder="0" applyAlignment="0" applyProtection="0"/>
    <xf numFmtId="0" fontId="9" fillId="6" borderId="0" applyNumberFormat="0" applyBorder="0" applyAlignment="0" applyProtection="0"/>
    <xf numFmtId="0" fontId="9" fillId="7" borderId="0" applyNumberFormat="0" applyBorder="0" applyAlignment="0" applyProtection="0"/>
    <xf numFmtId="0" fontId="9" fillId="8"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5" borderId="0" applyNumberFormat="0" applyBorder="0" applyAlignment="0" applyProtection="0"/>
    <xf numFmtId="0" fontId="9" fillId="8" borderId="0" applyNumberFormat="0" applyBorder="0" applyAlignment="0" applyProtection="0"/>
    <xf numFmtId="0" fontId="9" fillId="11" borderId="0" applyNumberFormat="0" applyBorder="0" applyAlignment="0" applyProtection="0"/>
    <xf numFmtId="0" fontId="10" fillId="12" borderId="0" applyNumberFormat="0" applyBorder="0" applyAlignment="0" applyProtection="0"/>
    <xf numFmtId="0" fontId="10" fillId="9" borderId="0" applyNumberFormat="0" applyBorder="0" applyAlignment="0" applyProtection="0"/>
    <xf numFmtId="0" fontId="10" fillId="10" borderId="0" applyNumberFormat="0" applyBorder="0" applyAlignment="0" applyProtection="0"/>
    <xf numFmtId="0" fontId="10" fillId="13" borderId="0" applyNumberFormat="0" applyBorder="0" applyAlignment="0" applyProtection="0"/>
    <xf numFmtId="0" fontId="10" fillId="14"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3" borderId="0" applyNumberFormat="0" applyBorder="0" applyAlignment="0" applyProtection="0"/>
    <xf numFmtId="0" fontId="10" fillId="14" borderId="0" applyNumberFormat="0" applyBorder="0" applyAlignment="0" applyProtection="0"/>
    <xf numFmtId="0" fontId="10" fillId="19" borderId="0" applyNumberFormat="0" applyBorder="0" applyAlignment="0" applyProtection="0"/>
    <xf numFmtId="0" fontId="11" fillId="7" borderId="1" applyNumberFormat="0" applyAlignment="0" applyProtection="0"/>
    <xf numFmtId="0" fontId="12" fillId="20" borderId="2" applyNumberFormat="0" applyAlignment="0" applyProtection="0"/>
    <xf numFmtId="0" fontId="13" fillId="20" borderId="1" applyNumberFormat="0" applyAlignment="0" applyProtection="0"/>
    <xf numFmtId="0" fontId="14" fillId="0" borderId="3" applyNumberFormat="0" applyFill="0" applyAlignment="0" applyProtection="0"/>
    <xf numFmtId="0" fontId="15" fillId="0" borderId="4" applyNumberFormat="0" applyFill="0" applyAlignment="0" applyProtection="0"/>
    <xf numFmtId="0" fontId="16" fillId="0" borderId="5" applyNumberFormat="0" applyFill="0" applyAlignment="0" applyProtection="0"/>
    <xf numFmtId="0" fontId="16" fillId="0" borderId="0" applyNumberFormat="0" applyFill="0" applyBorder="0" applyAlignment="0" applyProtection="0"/>
    <xf numFmtId="0" fontId="17" fillId="0" borderId="6" applyNumberFormat="0" applyFill="0" applyAlignment="0" applyProtection="0"/>
    <xf numFmtId="0" fontId="18" fillId="21" borderId="7" applyNumberFormat="0" applyAlignment="0" applyProtection="0"/>
    <xf numFmtId="0" fontId="19" fillId="0" borderId="0" applyNumberFormat="0" applyFill="0" applyBorder="0" applyAlignment="0" applyProtection="0"/>
    <xf numFmtId="0" fontId="20" fillId="22" borderId="0" applyNumberFormat="0" applyBorder="0" applyAlignment="0" applyProtection="0"/>
    <xf numFmtId="0" fontId="21" fillId="3" borderId="0" applyNumberFormat="0" applyBorder="0" applyAlignment="0" applyProtection="0"/>
    <xf numFmtId="0" fontId="22" fillId="0" borderId="0" applyNumberFormat="0" applyFill="0" applyBorder="0" applyAlignment="0" applyProtection="0"/>
    <xf numFmtId="0" fontId="5" fillId="23" borderId="8" applyNumberFormat="0" applyFont="0" applyAlignment="0" applyProtection="0"/>
    <xf numFmtId="0" fontId="23" fillId="0" borderId="9" applyNumberFormat="0" applyFill="0" applyAlignment="0" applyProtection="0"/>
    <xf numFmtId="0" fontId="24" fillId="0" borderId="0" applyNumberFormat="0" applyFill="0" applyBorder="0" applyAlignment="0" applyProtection="0"/>
    <xf numFmtId="43" fontId="26" fillId="0" borderId="0" applyFont="0" applyFill="0" applyBorder="0" applyAlignment="0" applyProtection="0"/>
    <xf numFmtId="0" fontId="25" fillId="4" borderId="0" applyNumberFormat="0" applyBorder="0" applyAlignment="0" applyProtection="0"/>
    <xf numFmtId="0" fontId="27" fillId="0" borderId="0"/>
    <xf numFmtId="0" fontId="28" fillId="0" borderId="0"/>
    <xf numFmtId="9" fontId="26" fillId="0" borderId="0" applyFont="0" applyFill="0" applyBorder="0" applyAlignment="0" applyProtection="0"/>
    <xf numFmtId="0" fontId="28" fillId="0" borderId="0"/>
    <xf numFmtId="164" fontId="5" fillId="0" borderId="0" applyFont="0" applyFill="0" applyBorder="0" applyAlignment="0" applyProtection="0"/>
    <xf numFmtId="43" fontId="5" fillId="0" borderId="0" applyFont="0" applyFill="0" applyBorder="0" applyAlignment="0" applyProtection="0"/>
    <xf numFmtId="0" fontId="4" fillId="0" borderId="0"/>
    <xf numFmtId="9" fontId="5" fillId="0" borderId="0" applyFont="0" applyFill="0" applyBorder="0" applyAlignment="0" applyProtection="0"/>
    <xf numFmtId="0" fontId="4" fillId="0" borderId="0"/>
    <xf numFmtId="43" fontId="5" fillId="0" borderId="0" applyFont="0" applyFill="0" applyBorder="0" applyAlignment="0" applyProtection="0"/>
    <xf numFmtId="0" fontId="4" fillId="0" borderId="0"/>
    <xf numFmtId="9" fontId="5" fillId="0" borderId="0" applyFont="0" applyFill="0" applyBorder="0" applyAlignment="0" applyProtection="0"/>
    <xf numFmtId="0" fontId="4" fillId="0" borderId="0"/>
    <xf numFmtId="43" fontId="5" fillId="0" borderId="0" applyFont="0" applyFill="0" applyBorder="0" applyAlignment="0" applyProtection="0"/>
    <xf numFmtId="0" fontId="4" fillId="0" borderId="0"/>
    <xf numFmtId="9" fontId="5"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66">
    <xf numFmtId="0" fontId="0" fillId="0" borderId="0" xfId="0"/>
    <xf numFmtId="0" fontId="6" fillId="0" borderId="0" xfId="0" applyFont="1" applyFill="1" applyAlignment="1">
      <alignment horizontal="justify" vertical="top"/>
    </xf>
    <xf numFmtId="49" fontId="6" fillId="0" borderId="0" xfId="0" applyNumberFormat="1" applyFont="1" applyFill="1" applyAlignment="1">
      <alignment horizontal="center" vertical="top"/>
    </xf>
    <xf numFmtId="0" fontId="6" fillId="0" borderId="0" xfId="0" applyFont="1" applyFill="1" applyAlignment="1">
      <alignment horizontal="center" vertical="top"/>
    </xf>
    <xf numFmtId="165" fontId="29" fillId="0" borderId="0" xfId="0" applyNumberFormat="1" applyFont="1" applyFill="1" applyAlignment="1">
      <alignment horizontal="center" vertical="top"/>
    </xf>
    <xf numFmtId="0" fontId="6" fillId="0" borderId="0" xfId="0" applyFont="1" applyFill="1" applyAlignment="1">
      <alignment vertical="top"/>
    </xf>
    <xf numFmtId="0" fontId="8" fillId="0" borderId="0" xfId="0" applyFont="1" applyFill="1" applyBorder="1" applyAlignment="1" applyProtection="1">
      <alignment horizontal="justify" vertical="top" wrapText="1"/>
      <protection locked="0"/>
    </xf>
    <xf numFmtId="49" fontId="8" fillId="0" borderId="0" xfId="0" applyNumberFormat="1" applyFont="1" applyFill="1" applyBorder="1" applyAlignment="1" applyProtection="1">
      <alignment horizontal="center" vertical="top" wrapText="1"/>
      <protection locked="0"/>
    </xf>
    <xf numFmtId="0" fontId="8" fillId="0" borderId="0" xfId="0" applyFont="1" applyFill="1" applyBorder="1" applyAlignment="1" applyProtection="1">
      <alignment horizontal="center" vertical="top" wrapText="1"/>
      <protection locked="0"/>
    </xf>
    <xf numFmtId="165" fontId="7" fillId="0" borderId="0" xfId="0" applyNumberFormat="1" applyFont="1" applyFill="1" applyAlignment="1">
      <alignment horizontal="center"/>
    </xf>
    <xf numFmtId="4" fontId="6" fillId="0" borderId="0" xfId="0" applyNumberFormat="1" applyFont="1" applyFill="1" applyAlignment="1">
      <alignment vertical="top"/>
    </xf>
    <xf numFmtId="166" fontId="6" fillId="0" borderId="0" xfId="0" applyNumberFormat="1" applyFont="1" applyFill="1" applyAlignment="1">
      <alignment vertical="top"/>
    </xf>
    <xf numFmtId="49" fontId="29" fillId="0" borderId="10" xfId="0" applyNumberFormat="1" applyFont="1" applyFill="1" applyBorder="1" applyAlignment="1" applyProtection="1">
      <alignment horizontal="center" vertical="top" wrapText="1"/>
      <protection locked="0"/>
    </xf>
    <xf numFmtId="0" fontId="29" fillId="0" borderId="10" xfId="0" applyFont="1" applyFill="1" applyBorder="1" applyAlignment="1" applyProtection="1">
      <alignment horizontal="center" vertical="top" wrapText="1"/>
      <protection locked="0"/>
    </xf>
    <xf numFmtId="1" fontId="29" fillId="0" borderId="10" xfId="0" applyNumberFormat="1" applyFont="1" applyFill="1" applyBorder="1" applyAlignment="1" applyProtection="1">
      <alignment horizontal="center" vertical="top" wrapText="1"/>
      <protection locked="0"/>
    </xf>
    <xf numFmtId="4" fontId="6" fillId="0" borderId="0" xfId="0" applyNumberFormat="1" applyFont="1" applyFill="1" applyAlignment="1">
      <alignment horizontal="center" vertical="top"/>
    </xf>
    <xf numFmtId="166" fontId="6" fillId="0" borderId="0" xfId="0" applyNumberFormat="1" applyFont="1" applyFill="1" applyAlignment="1">
      <alignment horizontal="center" vertical="top"/>
    </xf>
    <xf numFmtId="0" fontId="29" fillId="0" borderId="10" xfId="0" applyFont="1" applyFill="1" applyBorder="1" applyAlignment="1" applyProtection="1">
      <alignment horizontal="left" vertical="top" wrapText="1"/>
      <protection locked="0"/>
    </xf>
    <xf numFmtId="49" fontId="29" fillId="0" borderId="10" xfId="0" applyNumberFormat="1" applyFont="1" applyFill="1" applyBorder="1" applyAlignment="1">
      <alignment horizontal="center" vertical="top"/>
    </xf>
    <xf numFmtId="0" fontId="29" fillId="0" borderId="10" xfId="0" applyFont="1" applyFill="1" applyBorder="1" applyAlignment="1">
      <alignment horizontal="center" vertical="top"/>
    </xf>
    <xf numFmtId="0" fontId="29" fillId="0" borderId="10" xfId="0" applyFont="1" applyFill="1" applyBorder="1" applyAlignment="1">
      <alignment horizontal="center" vertical="top" wrapText="1"/>
    </xf>
    <xf numFmtId="49" fontId="29" fillId="0" borderId="10" xfId="43" applyNumberFormat="1" applyFont="1" applyFill="1" applyBorder="1" applyAlignment="1" applyProtection="1">
      <alignment horizontal="left" vertical="top" wrapText="1"/>
      <protection hidden="1"/>
    </xf>
    <xf numFmtId="11" fontId="29" fillId="0" borderId="10" xfId="0" applyNumberFormat="1" applyFont="1" applyFill="1" applyBorder="1" applyAlignment="1">
      <alignment horizontal="left" vertical="top" wrapText="1"/>
    </xf>
    <xf numFmtId="49" fontId="29" fillId="0" borderId="10" xfId="0" applyNumberFormat="1" applyFont="1" applyFill="1" applyBorder="1" applyAlignment="1">
      <alignment horizontal="left" vertical="top" wrapText="1"/>
    </xf>
    <xf numFmtId="2" fontId="29" fillId="0" borderId="10" xfId="43" applyNumberFormat="1" applyFont="1" applyFill="1" applyBorder="1" applyAlignment="1" applyProtection="1">
      <alignment horizontal="left" vertical="top" wrapText="1"/>
      <protection hidden="1"/>
    </xf>
    <xf numFmtId="49" fontId="29" fillId="0" borderId="10" xfId="43" applyNumberFormat="1" applyFont="1" applyFill="1" applyBorder="1" applyAlignment="1">
      <alignment horizontal="left" vertical="top" wrapText="1"/>
    </xf>
    <xf numFmtId="0" fontId="29" fillId="0" borderId="10" xfId="0" applyFont="1" applyFill="1" applyBorder="1" applyAlignment="1">
      <alignment horizontal="justify" vertical="top" wrapText="1"/>
    </xf>
    <xf numFmtId="2" fontId="29" fillId="0" borderId="10" xfId="0" applyNumberFormat="1" applyFont="1" applyFill="1" applyBorder="1" applyAlignment="1">
      <alignment horizontal="left" vertical="top" wrapText="1"/>
    </xf>
    <xf numFmtId="49" fontId="29" fillId="0" borderId="11" xfId="43" applyNumberFormat="1" applyFont="1" applyFill="1" applyBorder="1" applyAlignment="1" applyProtection="1">
      <alignment horizontal="left" vertical="top" wrapText="1"/>
      <protection hidden="1"/>
    </xf>
    <xf numFmtId="0" fontId="29" fillId="0" borderId="11" xfId="0" applyFont="1" applyFill="1" applyBorder="1" applyAlignment="1">
      <alignment horizontal="left" vertical="top" wrapText="1"/>
    </xf>
    <xf numFmtId="168" fontId="29" fillId="0" borderId="10" xfId="0" applyNumberFormat="1" applyFont="1" applyFill="1" applyBorder="1" applyAlignment="1">
      <alignment horizontal="center" vertical="top"/>
    </xf>
    <xf numFmtId="167" fontId="29" fillId="0" borderId="10" xfId="43" applyNumberFormat="1" applyFont="1" applyFill="1" applyBorder="1" applyAlignment="1">
      <alignment horizontal="left" vertical="top" wrapText="1"/>
    </xf>
    <xf numFmtId="0" fontId="29" fillId="0" borderId="10" xfId="0" applyNumberFormat="1" applyFont="1" applyFill="1" applyBorder="1" applyAlignment="1">
      <alignment horizontal="left" vertical="top" wrapText="1"/>
    </xf>
    <xf numFmtId="11" fontId="29" fillId="0" borderId="10" xfId="43" applyNumberFormat="1" applyFont="1" applyFill="1" applyBorder="1" applyAlignment="1" applyProtection="1">
      <alignment horizontal="left" vertical="top" wrapText="1"/>
      <protection hidden="1"/>
    </xf>
    <xf numFmtId="166" fontId="29" fillId="0" borderId="10" xfId="47" applyNumberFormat="1" applyFont="1" applyFill="1" applyBorder="1" applyAlignment="1">
      <alignment horizontal="center" vertical="top" wrapText="1"/>
    </xf>
    <xf numFmtId="0" fontId="29" fillId="0" borderId="0" xfId="0" applyFont="1" applyFill="1" applyBorder="1" applyAlignment="1">
      <alignment horizontal="justify" vertical="top" wrapText="1"/>
    </xf>
    <xf numFmtId="49" fontId="29" fillId="0" borderId="0" xfId="0" applyNumberFormat="1" applyFont="1" applyFill="1" applyBorder="1" applyAlignment="1">
      <alignment horizontal="center" vertical="top"/>
    </xf>
    <xf numFmtId="49" fontId="7" fillId="0" borderId="0" xfId="0" applyNumberFormat="1" applyFont="1" applyFill="1" applyBorder="1" applyAlignment="1">
      <alignment horizontal="center" vertical="top"/>
    </xf>
    <xf numFmtId="165" fontId="7" fillId="0" borderId="0" xfId="0" applyNumberFormat="1" applyFont="1" applyFill="1" applyBorder="1" applyAlignment="1">
      <alignment horizontal="right"/>
    </xf>
    <xf numFmtId="0" fontId="7" fillId="0" borderId="0" xfId="0" applyFont="1" applyFill="1" applyBorder="1" applyAlignment="1">
      <alignment horizontal="justify" vertical="top" wrapText="1"/>
    </xf>
    <xf numFmtId="0" fontId="0" fillId="0" borderId="0" xfId="0" applyFill="1" applyAlignment="1">
      <alignment vertical="top"/>
    </xf>
    <xf numFmtId="49" fontId="31" fillId="0" borderId="10" xfId="0" applyNumberFormat="1" applyFont="1" applyFill="1" applyBorder="1" applyAlignment="1">
      <alignment horizontal="center" vertical="top" wrapText="1"/>
    </xf>
    <xf numFmtId="166" fontId="31" fillId="0" borderId="10" xfId="0" applyNumberFormat="1" applyFont="1" applyFill="1" applyBorder="1" applyAlignment="1">
      <alignment horizontal="center" vertical="top"/>
    </xf>
    <xf numFmtId="11" fontId="31" fillId="0" borderId="10" xfId="0" applyNumberFormat="1" applyFont="1" applyFill="1" applyBorder="1" applyAlignment="1">
      <alignment horizontal="left" vertical="top" wrapText="1"/>
    </xf>
    <xf numFmtId="0" fontId="7" fillId="0" borderId="0" xfId="0" applyFont="1" applyAlignment="1">
      <alignment horizontal="right" vertical="top"/>
    </xf>
    <xf numFmtId="49" fontId="29" fillId="0" borderId="10" xfId="0" applyNumberFormat="1" applyFont="1" applyFill="1" applyBorder="1" applyAlignment="1">
      <alignment horizontal="center" vertical="top" wrapText="1"/>
    </xf>
    <xf numFmtId="166" fontId="29" fillId="0" borderId="10" xfId="0" applyNumberFormat="1" applyFont="1" applyFill="1" applyBorder="1" applyAlignment="1">
      <alignment horizontal="center" vertical="top"/>
    </xf>
    <xf numFmtId="0" fontId="29" fillId="0" borderId="10" xfId="0" applyFont="1" applyFill="1" applyBorder="1" applyAlignment="1">
      <alignment horizontal="left" vertical="top" wrapText="1"/>
    </xf>
    <xf numFmtId="0" fontId="29" fillId="0" borderId="10" xfId="0" applyFont="1" applyFill="1" applyBorder="1" applyAlignment="1" applyProtection="1">
      <alignment horizontal="center" vertical="top" wrapText="1"/>
      <protection locked="0"/>
    </xf>
    <xf numFmtId="49" fontId="31" fillId="0" borderId="10" xfId="0" applyNumberFormat="1" applyFont="1" applyFill="1" applyBorder="1" applyAlignment="1">
      <alignment horizontal="left" vertical="top" wrapText="1"/>
    </xf>
    <xf numFmtId="49" fontId="31" fillId="0" borderId="10" xfId="0" applyNumberFormat="1" applyFont="1" applyFill="1" applyBorder="1" applyAlignment="1">
      <alignment horizontal="center" vertical="top"/>
    </xf>
    <xf numFmtId="12" fontId="29" fillId="0" borderId="10" xfId="0" applyNumberFormat="1" applyFont="1" applyFill="1" applyBorder="1" applyAlignment="1">
      <alignment horizontal="left" vertical="top" wrapText="1"/>
    </xf>
    <xf numFmtId="0" fontId="29" fillId="0" borderId="10" xfId="0" applyFont="1" applyFill="1" applyBorder="1" applyAlignment="1">
      <alignment horizontal="left" wrapText="1"/>
    </xf>
    <xf numFmtId="49" fontId="29" fillId="0" borderId="10" xfId="0" applyNumberFormat="1" applyFont="1" applyFill="1" applyBorder="1" applyAlignment="1">
      <alignment horizontal="center" vertical="top"/>
    </xf>
    <xf numFmtId="49" fontId="29" fillId="0" borderId="10" xfId="0" applyNumberFormat="1" applyFont="1" applyFill="1" applyBorder="1" applyAlignment="1">
      <alignment horizontal="center" vertical="top" wrapText="1"/>
    </xf>
    <xf numFmtId="0" fontId="29" fillId="0" borderId="10" xfId="0" applyFont="1" applyFill="1" applyBorder="1" applyAlignment="1">
      <alignment horizontal="center" vertical="top"/>
    </xf>
    <xf numFmtId="0" fontId="29" fillId="0" borderId="10" xfId="0" applyFont="1" applyFill="1" applyBorder="1" applyAlignment="1">
      <alignment horizontal="left" vertical="top" wrapText="1"/>
    </xf>
    <xf numFmtId="166" fontId="29" fillId="24" borderId="0" xfId="56" applyNumberFormat="1" applyFont="1" applyFill="1" applyBorder="1" applyAlignment="1">
      <alignment horizontal="center" vertical="top" wrapText="1"/>
    </xf>
    <xf numFmtId="166" fontId="7" fillId="24" borderId="0" xfId="56" applyNumberFormat="1" applyFont="1" applyFill="1" applyBorder="1" applyAlignment="1">
      <alignment horizontal="center" vertical="top" wrapText="1"/>
    </xf>
    <xf numFmtId="169" fontId="7" fillId="24" borderId="0" xfId="0" applyNumberFormat="1" applyFont="1" applyFill="1" applyAlignment="1">
      <alignment horizontal="right" vertical="top"/>
    </xf>
    <xf numFmtId="0" fontId="7" fillId="24" borderId="0" xfId="0" applyFont="1" applyFill="1" applyAlignment="1">
      <alignment horizontal="left" vertical="top" wrapText="1"/>
    </xf>
    <xf numFmtId="0" fontId="7" fillId="24" borderId="0" xfId="0" applyFont="1" applyFill="1" applyAlignment="1">
      <alignment horizontal="left" vertical="top"/>
    </xf>
    <xf numFmtId="0" fontId="30" fillId="0" borderId="0" xfId="0" applyFont="1" applyFill="1" applyAlignment="1">
      <alignment horizontal="center" wrapText="1"/>
    </xf>
    <xf numFmtId="0" fontId="0" fillId="0" borderId="0" xfId="0" applyFill="1" applyAlignment="1">
      <alignment horizontal="center" wrapText="1"/>
    </xf>
    <xf numFmtId="0" fontId="29" fillId="0" borderId="10" xfId="0" applyFont="1" applyFill="1" applyBorder="1" applyAlignment="1" applyProtection="1">
      <alignment horizontal="center" vertical="top" wrapText="1"/>
      <protection locked="0"/>
    </xf>
    <xf numFmtId="165" fontId="29" fillId="0" borderId="10" xfId="0" applyNumberFormat="1" applyFont="1" applyFill="1" applyBorder="1" applyAlignment="1">
      <alignment horizontal="center" vertical="top" wrapText="1"/>
    </xf>
  </cellXfs>
  <cellStyles count="158">
    <cellStyle name="20% - Акцент1" xfId="1" builtinId="30" customBuiltin="1"/>
    <cellStyle name="20% - Акцент2" xfId="2" builtinId="34" customBuiltin="1"/>
    <cellStyle name="20% - Акцент3" xfId="3" builtinId="38" customBuiltin="1"/>
    <cellStyle name="20% - Акцент4" xfId="4" builtinId="42" customBuiltin="1"/>
    <cellStyle name="20% - Акцент5" xfId="5" builtinId="46" customBuiltin="1"/>
    <cellStyle name="20% - Акцент6" xfId="6" builtinId="50" customBuiltin="1"/>
    <cellStyle name="40% - Акцент1" xfId="7" builtinId="31" customBuiltin="1"/>
    <cellStyle name="40% - Акцент2" xfId="8" builtinId="35" customBuiltin="1"/>
    <cellStyle name="40% - Акцент3" xfId="9" builtinId="39" customBuiltin="1"/>
    <cellStyle name="40% - Акцент4" xfId="10" builtinId="43" customBuiltin="1"/>
    <cellStyle name="40% - Акцент5" xfId="11" builtinId="47" customBuiltin="1"/>
    <cellStyle name="40% - Акцент6" xfId="12" builtinId="51" customBuiltin="1"/>
    <cellStyle name="60% - Акцент1" xfId="13" builtinId="32" customBuiltin="1"/>
    <cellStyle name="60% - Акцент2" xfId="14" builtinId="36" customBuiltin="1"/>
    <cellStyle name="60% - Акцент3" xfId="15" builtinId="40" customBuiltin="1"/>
    <cellStyle name="60% - Акцент4" xfId="16" builtinId="44" customBuiltin="1"/>
    <cellStyle name="60% - Акцент5" xfId="17" builtinId="48" customBuiltin="1"/>
    <cellStyle name="60% - Акцент6" xfId="18" builtinId="52" customBuiltin="1"/>
    <cellStyle name="Акцент1" xfId="19" builtinId="29" customBuiltin="1"/>
    <cellStyle name="Акцент2" xfId="20" builtinId="33" customBuiltin="1"/>
    <cellStyle name="Акцент3" xfId="21" builtinId="37" customBuiltin="1"/>
    <cellStyle name="Акцент4" xfId="22" builtinId="41" customBuiltin="1"/>
    <cellStyle name="Акцент5" xfId="23" builtinId="45" customBuiltin="1"/>
    <cellStyle name="Акцент6" xfId="24" builtinId="49" customBuiltin="1"/>
    <cellStyle name="Ввод " xfId="25" builtinId="20" customBuiltin="1"/>
    <cellStyle name="Вывод" xfId="26" builtinId="21" customBuiltin="1"/>
    <cellStyle name="Вычисление" xfId="27" builtinId="22" customBuiltin="1"/>
    <cellStyle name="Заголовок 1" xfId="28" builtinId="16" customBuiltin="1"/>
    <cellStyle name="Заголовок 2" xfId="29" builtinId="17" customBuiltin="1"/>
    <cellStyle name="Заголовок 3" xfId="30" builtinId="18" customBuiltin="1"/>
    <cellStyle name="Заголовок 4" xfId="31" builtinId="19" customBuiltin="1"/>
    <cellStyle name="Итог" xfId="32" builtinId="25" customBuiltin="1"/>
    <cellStyle name="Контрольная ячейка" xfId="33" builtinId="23" customBuiltin="1"/>
    <cellStyle name="Название" xfId="34" builtinId="15" customBuiltin="1"/>
    <cellStyle name="Нейтральный" xfId="35" builtinId="28" customBuiltin="1"/>
    <cellStyle name="Обычный" xfId="0" builtinId="0"/>
    <cellStyle name="Обычный 2" xfId="46"/>
    <cellStyle name="Обычный 2 10" xfId="75"/>
    <cellStyle name="Обычный 2 10 2" xfId="101"/>
    <cellStyle name="Обычный 2 10 3" xfId="127"/>
    <cellStyle name="Обычный 2 10 4" xfId="153"/>
    <cellStyle name="Обычный 2 11" xfId="77"/>
    <cellStyle name="Обычный 2 11 2" xfId="103"/>
    <cellStyle name="Обычный 2 11 3" xfId="129"/>
    <cellStyle name="Обычный 2 11 4" xfId="155"/>
    <cellStyle name="Обычный 2 12" xfId="79"/>
    <cellStyle name="Обычный 2 12 2" xfId="105"/>
    <cellStyle name="Обычный 2 12 3" xfId="131"/>
    <cellStyle name="Обычный 2 12 4" xfId="157"/>
    <cellStyle name="Обычный 2 13" xfId="55"/>
    <cellStyle name="Обычный 2 13 2" xfId="83"/>
    <cellStyle name="Обычный 2 13 3" xfId="109"/>
    <cellStyle name="Обычный 2 13 4" xfId="135"/>
    <cellStyle name="Обычный 2 14" xfId="51"/>
    <cellStyle name="Обычный 2 15" xfId="81"/>
    <cellStyle name="Обычный 2 16" xfId="107"/>
    <cellStyle name="Обычный 2 17" xfId="133"/>
    <cellStyle name="Обычный 2 2" xfId="59"/>
    <cellStyle name="Обычный 2 2 2" xfId="43"/>
    <cellStyle name="Обычный 2 2 3" xfId="85"/>
    <cellStyle name="Обычный 2 2 4" xfId="111"/>
    <cellStyle name="Обычный 2 2 5" xfId="137"/>
    <cellStyle name="Обычный 2 3" xfId="61"/>
    <cellStyle name="Обычный 2 3 2" xfId="87"/>
    <cellStyle name="Обычный 2 3 3" xfId="113"/>
    <cellStyle name="Обычный 2 3 4" xfId="139"/>
    <cellStyle name="Обычный 2 4" xfId="63"/>
    <cellStyle name="Обычный 2 4 2" xfId="89"/>
    <cellStyle name="Обычный 2 4 3" xfId="115"/>
    <cellStyle name="Обычный 2 4 4" xfId="141"/>
    <cellStyle name="Обычный 2 5" xfId="65"/>
    <cellStyle name="Обычный 2 5 2" xfId="91"/>
    <cellStyle name="Обычный 2 5 3" xfId="117"/>
    <cellStyle name="Обычный 2 5 4" xfId="143"/>
    <cellStyle name="Обычный 2 6" xfId="67"/>
    <cellStyle name="Обычный 2 6 2" xfId="93"/>
    <cellStyle name="Обычный 2 6 3" xfId="119"/>
    <cellStyle name="Обычный 2 6 4" xfId="145"/>
    <cellStyle name="Обычный 2 7" xfId="69"/>
    <cellStyle name="Обычный 2 7 2" xfId="95"/>
    <cellStyle name="Обычный 2 7 3" xfId="121"/>
    <cellStyle name="Обычный 2 7 4" xfId="147"/>
    <cellStyle name="Обычный 2 8" xfId="71"/>
    <cellStyle name="Обычный 2 8 2" xfId="97"/>
    <cellStyle name="Обычный 2 8 3" xfId="123"/>
    <cellStyle name="Обычный 2 8 4" xfId="149"/>
    <cellStyle name="Обычный 2 9" xfId="73"/>
    <cellStyle name="Обычный 2 9 2" xfId="99"/>
    <cellStyle name="Обычный 2 9 3" xfId="125"/>
    <cellStyle name="Обычный 2 9 4" xfId="151"/>
    <cellStyle name="Обычный 3" xfId="44"/>
    <cellStyle name="Обычный 3 10" xfId="74"/>
    <cellStyle name="Обычный 3 10 2" xfId="100"/>
    <cellStyle name="Обычный 3 10 3" xfId="126"/>
    <cellStyle name="Обычный 3 10 4" xfId="152"/>
    <cellStyle name="Обычный 3 11" xfId="76"/>
    <cellStyle name="Обычный 3 11 2" xfId="102"/>
    <cellStyle name="Обычный 3 11 3" xfId="128"/>
    <cellStyle name="Обычный 3 11 4" xfId="154"/>
    <cellStyle name="Обычный 3 12" xfId="78"/>
    <cellStyle name="Обычный 3 12 2" xfId="104"/>
    <cellStyle name="Обычный 3 12 3" xfId="130"/>
    <cellStyle name="Обычный 3 12 4" xfId="156"/>
    <cellStyle name="Обычный 3 13" xfId="53"/>
    <cellStyle name="Обычный 3 13 2" xfId="82"/>
    <cellStyle name="Обычный 3 13 3" xfId="108"/>
    <cellStyle name="Обычный 3 13 4" xfId="134"/>
    <cellStyle name="Обычный 3 14" xfId="49"/>
    <cellStyle name="Обычный 3 15" xfId="80"/>
    <cellStyle name="Обычный 3 16" xfId="106"/>
    <cellStyle name="Обычный 3 17" xfId="132"/>
    <cellStyle name="Обычный 3 2" xfId="57"/>
    <cellStyle name="Обычный 3 2 2" xfId="84"/>
    <cellStyle name="Обычный 3 2 3" xfId="110"/>
    <cellStyle name="Обычный 3 2 4" xfId="136"/>
    <cellStyle name="Обычный 3 3" xfId="60"/>
    <cellStyle name="Обычный 3 3 2" xfId="86"/>
    <cellStyle name="Обычный 3 3 3" xfId="112"/>
    <cellStyle name="Обычный 3 3 4" xfId="138"/>
    <cellStyle name="Обычный 3 4" xfId="62"/>
    <cellStyle name="Обычный 3 4 2" xfId="88"/>
    <cellStyle name="Обычный 3 4 3" xfId="114"/>
    <cellStyle name="Обычный 3 4 4" xfId="140"/>
    <cellStyle name="Обычный 3 5" xfId="64"/>
    <cellStyle name="Обычный 3 5 2" xfId="90"/>
    <cellStyle name="Обычный 3 5 3" xfId="116"/>
    <cellStyle name="Обычный 3 5 4" xfId="142"/>
    <cellStyle name="Обычный 3 6" xfId="66"/>
    <cellStyle name="Обычный 3 6 2" xfId="92"/>
    <cellStyle name="Обычный 3 6 3" xfId="118"/>
    <cellStyle name="Обычный 3 6 4" xfId="144"/>
    <cellStyle name="Обычный 3 7" xfId="68"/>
    <cellStyle name="Обычный 3 7 2" xfId="94"/>
    <cellStyle name="Обычный 3 7 3" xfId="120"/>
    <cellStyle name="Обычный 3 7 4" xfId="146"/>
    <cellStyle name="Обычный 3 8" xfId="70"/>
    <cellStyle name="Обычный 3 8 2" xfId="96"/>
    <cellStyle name="Обычный 3 8 3" xfId="122"/>
    <cellStyle name="Обычный 3 8 4" xfId="148"/>
    <cellStyle name="Обычный 3 9" xfId="72"/>
    <cellStyle name="Обычный 3 9 2" xfId="98"/>
    <cellStyle name="Обычный 3 9 3" xfId="124"/>
    <cellStyle name="Обычный 3 9 4" xfId="150"/>
    <cellStyle name="Плохой" xfId="36" builtinId="27" customBuiltin="1"/>
    <cellStyle name="Пояснение" xfId="37" builtinId="53" customBuiltin="1"/>
    <cellStyle name="Примечание" xfId="38" builtinId="10" customBuiltin="1"/>
    <cellStyle name="Процентный 2" xfId="45"/>
    <cellStyle name="Процентный 2 2" xfId="58"/>
    <cellStyle name="Процентный 2 3" xfId="54"/>
    <cellStyle name="Процентный 2 4" xfId="50"/>
    <cellStyle name="Связанная ячейка" xfId="39" builtinId="24" customBuiltin="1"/>
    <cellStyle name="Текст предупреждения" xfId="40" builtinId="11" customBuiltin="1"/>
    <cellStyle name="Финансовый" xfId="47" builtinId="3"/>
    <cellStyle name="Финансовый 2" xfId="41"/>
    <cellStyle name="Финансовый 2 2" xfId="56"/>
    <cellStyle name="Финансовый 2 3" xfId="52"/>
    <cellStyle name="Финансовый 2 4" xfId="48"/>
    <cellStyle name="Хороший" xfId="42" builtinId="26" customBuiltin="1"/>
  </cellStyles>
  <dxfs count="0"/>
  <tableStyles count="0" defaultTableStyle="TableStyleMedium9" defaultPivotStyle="PivotStyleLight16"/>
  <colors>
    <mruColors>
      <color rgb="FF99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228600</xdr:colOff>
      <xdr:row>7</xdr:row>
      <xdr:rowOff>20783</xdr:rowOff>
    </xdr:from>
    <xdr:to>
      <xdr:col>7</xdr:col>
      <xdr:colOff>428625</xdr:colOff>
      <xdr:row>12</xdr:row>
      <xdr:rowOff>0</xdr:rowOff>
    </xdr:to>
    <xdr:sp macro="" textlink="">
      <xdr:nvSpPr>
        <xdr:cNvPr id="2" name="Text Box 1">
          <a:extLst>
            <a:ext uri="{FF2B5EF4-FFF2-40B4-BE49-F238E27FC236}">
              <a16:creationId xmlns:a16="http://schemas.microsoft.com/office/drawing/2014/main" xmlns="" id="{00000000-0008-0000-0000-000003000000}"/>
            </a:ext>
          </a:extLst>
        </xdr:cNvPr>
        <xdr:cNvSpPr txBox="1">
          <a:spLocks noChangeArrowheads="1"/>
        </xdr:cNvSpPr>
      </xdr:nvSpPr>
      <xdr:spPr bwMode="auto">
        <a:xfrm>
          <a:off x="5848350" y="1620983"/>
          <a:ext cx="3133725" cy="1369867"/>
        </a:xfrm>
        <a:prstGeom prst="rect">
          <a:avLst/>
        </a:prstGeom>
        <a:solidFill>
          <a:srgbClr val="FFFFFF"/>
        </a:solidFill>
        <a:ln w="9525">
          <a:noFill/>
          <a:miter lim="800000"/>
          <a:headEnd/>
          <a:tailEnd/>
        </a:ln>
      </xdr:spPr>
      <xdr:txBody>
        <a:bodyPr vertOverflow="clip" wrap="square" lIns="36576" tIns="32004" rIns="36576" bIns="0" anchor="t" upright="1"/>
        <a:lstStyle/>
        <a:p>
          <a:pPr algn="l" rtl="0">
            <a:defRPr sz="1000"/>
          </a:pPr>
          <a:r>
            <a:rPr lang="ru-RU" sz="1400">
              <a:effectLst/>
              <a:latin typeface="Times New Roman" pitchFamily="18" charset="0"/>
              <a:ea typeface="+mn-ea"/>
              <a:cs typeface="Times New Roman" pitchFamily="18" charset="0"/>
            </a:rPr>
            <a:t>«</a:t>
          </a:r>
          <a:r>
            <a:rPr lang="ru-RU" sz="1400" b="0" i="0" u="none" strike="noStrike" baseline="0">
              <a:solidFill>
                <a:srgbClr val="000000"/>
              </a:solidFill>
              <a:latin typeface="Times New Roman" pitchFamily="18" charset="0"/>
              <a:cs typeface="Times New Roman" pitchFamily="18" charset="0"/>
            </a:rPr>
            <a:t>П</a:t>
          </a:r>
          <a:r>
            <a:rPr lang="ru-RU" sz="1400" b="0" i="0" u="none" strike="noStrike" baseline="0">
              <a:solidFill>
                <a:srgbClr val="000000"/>
              </a:solidFill>
              <a:latin typeface="Times New Roman"/>
              <a:cs typeface="Times New Roman"/>
            </a:rPr>
            <a:t>риложение 9</a:t>
          </a:r>
        </a:p>
        <a:p>
          <a:pPr algn="l" rtl="0">
            <a:defRPr sz="1000"/>
          </a:pPr>
          <a:r>
            <a:rPr lang="ru-RU" sz="1400" b="0" i="0" u="none" strike="noStrike" baseline="0">
              <a:solidFill>
                <a:srgbClr val="000000"/>
              </a:solidFill>
              <a:latin typeface="Times New Roman"/>
              <a:cs typeface="Times New Roman"/>
            </a:rPr>
            <a:t>к решению Совета</a:t>
          </a:r>
        </a:p>
        <a:p>
          <a:pPr algn="l" rtl="0">
            <a:defRPr sz="1000"/>
          </a:pPr>
          <a:r>
            <a:rPr lang="ru-RU" sz="1400" b="0" i="0" u="none" strike="noStrike" baseline="0">
              <a:solidFill>
                <a:srgbClr val="000000"/>
              </a:solidFill>
              <a:latin typeface="Times New Roman"/>
              <a:cs typeface="Times New Roman"/>
            </a:rPr>
            <a:t>муниципального образования</a:t>
          </a:r>
        </a:p>
        <a:p>
          <a:pPr marL="0" indent="0" algn="l" rtl="0">
            <a:defRPr sz="1000"/>
          </a:pPr>
          <a:r>
            <a:rPr lang="ru-RU" sz="1400" b="0" i="0" u="none" strike="noStrike" baseline="0">
              <a:solidFill>
                <a:srgbClr val="000000"/>
              </a:solidFill>
              <a:latin typeface="Times New Roman"/>
              <a:ea typeface="+mn-ea"/>
              <a:cs typeface="Times New Roman"/>
            </a:rPr>
            <a:t>Туапсинский муниципальный округ Краснодарского края</a:t>
          </a:r>
        </a:p>
        <a:p>
          <a:pPr marL="0" indent="0" algn="l" rtl="0">
            <a:defRPr sz="1000"/>
          </a:pPr>
          <a:r>
            <a:rPr lang="ru-RU" sz="1400" u="none">
              <a:effectLst/>
              <a:latin typeface="Times New Roman" pitchFamily="18" charset="0"/>
              <a:ea typeface="+mn-ea"/>
              <a:cs typeface="Times New Roman" pitchFamily="18" charset="0"/>
            </a:rPr>
            <a:t>от 17.12.2024 № 93</a:t>
          </a:r>
        </a:p>
      </xdr:txBody>
    </xdr:sp>
    <xdr:clientData/>
  </xdr:twoCellAnchor>
  <xdr:twoCellAnchor>
    <xdr:from>
      <xdr:col>2</xdr:col>
      <xdr:colOff>346363</xdr:colOff>
      <xdr:row>7</xdr:row>
      <xdr:rowOff>0</xdr:rowOff>
    </xdr:from>
    <xdr:to>
      <xdr:col>6</xdr:col>
      <xdr:colOff>962024</xdr:colOff>
      <xdr:row>7</xdr:row>
      <xdr:rowOff>62346</xdr:rowOff>
    </xdr:to>
    <xdr:sp macro="" textlink="">
      <xdr:nvSpPr>
        <xdr:cNvPr id="4" name="Text Box 2"/>
        <xdr:cNvSpPr txBox="1">
          <a:spLocks noChangeArrowheads="1"/>
        </xdr:cNvSpPr>
      </xdr:nvSpPr>
      <xdr:spPr bwMode="auto">
        <a:xfrm>
          <a:off x="6206836" y="230505"/>
          <a:ext cx="2583006" cy="1307350"/>
        </a:xfrm>
        <a:prstGeom prst="rect">
          <a:avLst/>
        </a:prstGeom>
        <a:solidFill>
          <a:sysClr val="window" lastClr="FFFFFF"/>
        </a:solidFill>
        <a:ln w="9525">
          <a:noFill/>
          <a:miter lim="800000"/>
          <a:headEnd/>
          <a:tailEnd/>
        </a:ln>
      </xdr:spPr>
      <xdr:txBody>
        <a:bodyPr vertOverflow="clip" wrap="square" lIns="36576" tIns="32004" rIns="36576" bIns="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ru-RU" sz="1400" b="0" i="0" u="none" strike="noStrike" kern="0" cap="none" spc="0" normalizeH="0" baseline="0" noProof="0">
              <a:ln>
                <a:noFill/>
              </a:ln>
              <a:solidFill>
                <a:srgbClr val="000000"/>
              </a:solidFill>
              <a:effectLst/>
              <a:uLnTx/>
              <a:uFillTx/>
              <a:latin typeface="Times New Roman"/>
              <a:ea typeface="+mn-ea"/>
              <a:cs typeface="Times New Roman"/>
            </a:rPr>
            <a:t>ложение 3</a:t>
          </a:r>
          <a:endParaRPr kumimoji="0" lang="ru-RU" sz="1400" b="0" i="0" u="none" strike="noStrike" kern="0" cap="none" spc="0" normalizeH="0" baseline="0" noProof="0">
            <a:ln>
              <a:noFill/>
            </a:ln>
            <a:solidFill>
              <a:srgbClr val="000000"/>
            </a:solidFill>
            <a:effectLst/>
            <a:uLnTx/>
            <a:uFillTx/>
            <a:latin typeface="Times New Roman"/>
            <a:cs typeface="Times New Roman"/>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ru-RU" sz="1400" b="0" i="0" u="none" strike="noStrike" kern="0" cap="none" spc="0" normalizeH="0" baseline="0" noProof="0">
              <a:ln>
                <a:noFill/>
              </a:ln>
              <a:solidFill>
                <a:srgbClr val="000000"/>
              </a:solidFill>
              <a:effectLst/>
              <a:uLnTx/>
              <a:uFillTx/>
              <a:latin typeface="Times New Roman"/>
              <a:cs typeface="Times New Roman"/>
            </a:rPr>
            <a:t>к </a:t>
          </a:r>
          <a:r>
            <a:rPr kumimoji="0" lang="ru-RU" sz="1400" b="0" i="0" u="none" strike="noStrike" kern="0" cap="none" spc="0" normalizeH="0" baseline="0" noProof="0">
              <a:ln>
                <a:noFill/>
              </a:ln>
              <a:solidFill>
                <a:sysClr val="windowText" lastClr="000000"/>
              </a:solidFill>
              <a:effectLst/>
              <a:uLnTx/>
              <a:uFillTx/>
              <a:latin typeface="Times New Roman"/>
              <a:cs typeface="Times New Roman"/>
            </a:rPr>
            <a:t>решению  Совета</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ru-RU" sz="1400" b="0" i="0" u="none" strike="noStrike" kern="0" cap="none" spc="0" normalizeH="0" baseline="0" noProof="0">
              <a:ln>
                <a:noFill/>
              </a:ln>
              <a:solidFill>
                <a:sysClr val="windowText" lastClr="000000"/>
              </a:solidFill>
              <a:effectLst/>
              <a:uLnTx/>
              <a:uFillTx/>
              <a:latin typeface="Times New Roman"/>
              <a:cs typeface="Times New Roman"/>
            </a:rPr>
            <a:t>муниципального образования</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ru-RU" sz="1400" b="0" i="0" u="none" strike="noStrike" kern="0" cap="none" spc="0" normalizeH="0" baseline="0" noProof="0">
              <a:ln>
                <a:noFill/>
              </a:ln>
              <a:solidFill>
                <a:sysClr val="windowText" lastClr="000000"/>
              </a:solidFill>
              <a:effectLst/>
              <a:uLnTx/>
              <a:uFillTx/>
              <a:latin typeface="Times New Roman"/>
              <a:cs typeface="Times New Roman"/>
            </a:rPr>
            <a:t>Туапсинский муниципальный округ Краснодарского края</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ru-RU" sz="1400" b="0" i="0" u="none" strike="noStrike" kern="0" cap="none" spc="0" normalizeH="0" baseline="0" noProof="0">
              <a:ln>
                <a:noFill/>
              </a:ln>
              <a:solidFill>
                <a:sysClr val="windowText" lastClr="000000"/>
              </a:solidFill>
              <a:effectLst/>
              <a:uLnTx/>
              <a:uFillTx/>
              <a:latin typeface="Times New Roman"/>
              <a:cs typeface="Times New Roman"/>
            </a:rPr>
            <a:t>от 13.11.2024 № </a:t>
          </a:r>
          <a:endParaRPr kumimoji="0" lang="ru-RU" sz="1400" b="0" i="0" u="none" strike="noStrike" kern="0" cap="none" spc="0" normalizeH="0" baseline="0" noProof="0">
            <a:ln>
              <a:noFill/>
            </a:ln>
            <a:solidFill>
              <a:srgbClr val="000000"/>
            </a:solidFill>
            <a:effectLst/>
            <a:uLnTx/>
            <a:uFillTx/>
            <a:latin typeface="Times New Roman"/>
            <a:cs typeface="Times New Roman"/>
          </a:endParaRPr>
        </a:p>
      </xdr:txBody>
    </xdr:sp>
    <xdr:clientData/>
  </xdr:twoCellAnchor>
  <xdr:twoCellAnchor>
    <xdr:from>
      <xdr:col>2</xdr:col>
      <xdr:colOff>238125</xdr:colOff>
      <xdr:row>0</xdr:row>
      <xdr:rowOff>0</xdr:rowOff>
    </xdr:from>
    <xdr:to>
      <xdr:col>7</xdr:col>
      <xdr:colOff>438150</xdr:colOff>
      <xdr:row>6</xdr:row>
      <xdr:rowOff>57150</xdr:rowOff>
    </xdr:to>
    <xdr:sp macro="" textlink="">
      <xdr:nvSpPr>
        <xdr:cNvPr id="6" name="Text Box 2"/>
        <xdr:cNvSpPr txBox="1">
          <a:spLocks noChangeArrowheads="1"/>
        </xdr:cNvSpPr>
      </xdr:nvSpPr>
      <xdr:spPr bwMode="auto">
        <a:xfrm>
          <a:off x="5857875" y="0"/>
          <a:ext cx="3133725" cy="1428750"/>
        </a:xfrm>
        <a:prstGeom prst="rect">
          <a:avLst/>
        </a:prstGeom>
        <a:solidFill>
          <a:sysClr val="window" lastClr="FFFFFF"/>
        </a:solidFill>
        <a:ln w="9525">
          <a:noFill/>
          <a:miter lim="800000"/>
          <a:headEnd/>
          <a:tailEnd/>
        </a:ln>
      </xdr:spPr>
      <xdr:txBody>
        <a:bodyPr vertOverflow="clip" wrap="square" lIns="36576" tIns="32004" rIns="36576" bIns="0" anchor="t" upright="1"/>
        <a:lstStyle/>
        <a:p>
          <a:r>
            <a:rPr lang="ru-RU" sz="1400">
              <a:effectLst/>
              <a:latin typeface="Times New Roman" pitchFamily="18" charset="0"/>
              <a:ea typeface="+mn-ea"/>
              <a:cs typeface="Times New Roman" pitchFamily="18" charset="0"/>
            </a:rPr>
            <a:t>Приложение 7</a:t>
          </a:r>
        </a:p>
        <a:p>
          <a:r>
            <a:rPr lang="ru-RU" sz="1400">
              <a:effectLst/>
              <a:latin typeface="Times New Roman" pitchFamily="18" charset="0"/>
              <a:ea typeface="+mn-ea"/>
              <a:cs typeface="Times New Roman" pitchFamily="18" charset="0"/>
            </a:rPr>
            <a:t>к решению Совета</a:t>
          </a:r>
        </a:p>
        <a:p>
          <a:r>
            <a:rPr lang="ru-RU" sz="1400">
              <a:effectLst/>
              <a:latin typeface="Times New Roman" pitchFamily="18" charset="0"/>
              <a:ea typeface="+mn-ea"/>
              <a:cs typeface="Times New Roman" pitchFamily="18" charset="0"/>
            </a:rPr>
            <a:t>муниципального образования</a:t>
          </a:r>
        </a:p>
        <a:p>
          <a:r>
            <a:rPr lang="ru-RU" sz="1400">
              <a:effectLst/>
              <a:latin typeface="Times New Roman" pitchFamily="18" charset="0"/>
              <a:ea typeface="+mn-ea"/>
              <a:cs typeface="Times New Roman" pitchFamily="18" charset="0"/>
            </a:rPr>
            <a:t>Туапсинский муниципальный округ Краснодарского края</a:t>
          </a:r>
        </a:p>
        <a:p>
          <a:r>
            <a:rPr lang="ru-RU" sz="1400">
              <a:effectLst/>
              <a:latin typeface="Times New Roman" pitchFamily="18" charset="0"/>
              <a:ea typeface="+mn-ea"/>
              <a:cs typeface="Times New Roman" pitchFamily="18" charset="0"/>
            </a:rPr>
            <a:t>от 29.08.2025 № 282</a:t>
          </a:r>
          <a:endParaRPr kumimoji="0" lang="ru-RU" sz="1400" b="0" i="0" u="none" strike="noStrike" kern="0" cap="none" spc="0" normalizeH="0" baseline="0" noProof="0">
            <a:ln>
              <a:noFill/>
            </a:ln>
            <a:solidFill>
              <a:srgbClr val="000000"/>
            </a:solidFill>
            <a:effectLst/>
            <a:uLnTx/>
            <a:uFillTx/>
            <a:latin typeface="Times New Roman"/>
            <a:cs typeface="Times New Roman"/>
          </a:endParaRPr>
        </a:p>
      </xdr:txBody>
    </xdr:sp>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1:O1015"/>
  <sheetViews>
    <sheetView showGridLines="0" tabSelected="1" view="pageBreakPreview" zoomScaleNormal="90" zoomScaleSheetLayoutView="100" workbookViewId="0">
      <selection activeCell="H593" sqref="H593"/>
    </sheetView>
  </sheetViews>
  <sheetFormatPr defaultColWidth="9.109375" defaultRowHeight="17.399999999999999" x14ac:dyDescent="0.25"/>
  <cols>
    <col min="1" max="1" width="76.6640625" style="1" customWidth="1"/>
    <col min="2" max="2" width="7.5546875" style="2" customWidth="1"/>
    <col min="3" max="3" width="8.6640625" style="3" customWidth="1"/>
    <col min="4" max="4" width="7.109375" style="2" customWidth="1"/>
    <col min="5" max="5" width="7.44140625" style="2" customWidth="1"/>
    <col min="6" max="6" width="5.44140625" style="2" customWidth="1"/>
    <col min="7" max="7" width="15.33203125" style="4" customWidth="1"/>
    <col min="8" max="8" width="25.109375" style="5" customWidth="1"/>
    <col min="9" max="9" width="17.33203125" style="5" customWidth="1"/>
    <col min="10" max="10" width="21.88671875" style="5" customWidth="1"/>
    <col min="11" max="11" width="4.44140625" style="5" customWidth="1"/>
    <col min="12" max="12" width="17.33203125" style="5" customWidth="1"/>
    <col min="13" max="14" width="9.109375" style="5"/>
    <col min="15" max="15" width="16.109375" style="5" bestFit="1" customWidth="1"/>
    <col min="16" max="16384" width="9.109375" style="5"/>
  </cols>
  <sheetData>
    <row r="11" spans="1:15" ht="37.5" customHeight="1" x14ac:dyDescent="0.25"/>
    <row r="13" spans="1:15" ht="9" customHeight="1" x14ac:dyDescent="0.25"/>
    <row r="14" spans="1:15" ht="99.75" customHeight="1" x14ac:dyDescent="0.3">
      <c r="A14" s="62" t="s">
        <v>341</v>
      </c>
      <c r="B14" s="63"/>
      <c r="C14" s="63"/>
      <c r="D14" s="63"/>
      <c r="E14" s="63"/>
      <c r="F14" s="63"/>
      <c r="G14" s="63"/>
    </row>
    <row r="15" spans="1:15" ht="18" x14ac:dyDescent="0.35">
      <c r="A15" s="6"/>
      <c r="B15" s="7"/>
      <c r="C15" s="8"/>
      <c r="D15" s="7"/>
      <c r="E15" s="7"/>
      <c r="F15" s="8"/>
      <c r="G15" s="9" t="s">
        <v>29</v>
      </c>
      <c r="K15" s="10"/>
    </row>
    <row r="16" spans="1:15" x14ac:dyDescent="0.25">
      <c r="A16" s="64" t="s">
        <v>14</v>
      </c>
      <c r="B16" s="64" t="s">
        <v>13</v>
      </c>
      <c r="C16" s="64"/>
      <c r="D16" s="64"/>
      <c r="E16" s="64"/>
      <c r="F16" s="64"/>
      <c r="G16" s="65" t="s">
        <v>32</v>
      </c>
      <c r="O16" s="11"/>
    </row>
    <row r="17" spans="1:12" x14ac:dyDescent="0.25">
      <c r="A17" s="64"/>
      <c r="B17" s="64" t="s">
        <v>11</v>
      </c>
      <c r="C17" s="64"/>
      <c r="D17" s="64"/>
      <c r="E17" s="64"/>
      <c r="F17" s="12" t="s">
        <v>12</v>
      </c>
      <c r="G17" s="65"/>
      <c r="L17" s="11"/>
    </row>
    <row r="18" spans="1:12" s="3" customFormat="1" x14ac:dyDescent="0.25">
      <c r="A18" s="13">
        <v>1</v>
      </c>
      <c r="B18" s="13">
        <v>2</v>
      </c>
      <c r="C18" s="13">
        <v>3</v>
      </c>
      <c r="D18" s="13">
        <v>4</v>
      </c>
      <c r="E18" s="13">
        <v>5</v>
      </c>
      <c r="F18" s="13">
        <v>6</v>
      </c>
      <c r="G18" s="14">
        <v>7</v>
      </c>
      <c r="J18" s="15"/>
      <c r="L18" s="16"/>
    </row>
    <row r="19" spans="1:12" x14ac:dyDescent="0.25">
      <c r="A19" s="17" t="s">
        <v>15</v>
      </c>
      <c r="B19" s="12"/>
      <c r="C19" s="48"/>
      <c r="D19" s="12"/>
      <c r="E19" s="12"/>
      <c r="F19" s="48"/>
      <c r="G19" s="46">
        <f>SUM(G20+G143+G170+G177+G210+G235+G280+G303+G326+G397+G441+G467+G492+G528+G532+G540+G567+G574+G588+G497+G382+G357+G580+G585+G592)</f>
        <v>6210870.8000000007</v>
      </c>
      <c r="H19" s="10">
        <v>5738761.2000000002</v>
      </c>
      <c r="I19" s="10">
        <f>H19-G19</f>
        <v>-472109.60000000056</v>
      </c>
      <c r="J19" s="10"/>
      <c r="L19" s="11"/>
    </row>
    <row r="20" spans="1:12" s="10" customFormat="1" x14ac:dyDescent="0.25">
      <c r="A20" s="23" t="s">
        <v>251</v>
      </c>
      <c r="B20" s="18" t="s">
        <v>0</v>
      </c>
      <c r="C20" s="18"/>
      <c r="D20" s="18"/>
      <c r="E20" s="18"/>
      <c r="F20" s="45"/>
      <c r="G20" s="46">
        <f>SUM(G21)</f>
        <v>2978252.6</v>
      </c>
    </row>
    <row r="21" spans="1:12" s="10" customFormat="1" ht="31.2" x14ac:dyDescent="0.25">
      <c r="A21" s="23" t="s">
        <v>252</v>
      </c>
      <c r="B21" s="18" t="s">
        <v>0</v>
      </c>
      <c r="C21" s="18" t="s">
        <v>46</v>
      </c>
      <c r="D21" s="18"/>
      <c r="E21" s="18"/>
      <c r="F21" s="45"/>
      <c r="G21" s="46">
        <f>SUM(G22+G93+G61+G31+G70+G104+G117+G120+G131+G123+G127+G136)</f>
        <v>2978252.6</v>
      </c>
    </row>
    <row r="22" spans="1:12" s="10" customFormat="1" ht="62.4" x14ac:dyDescent="0.25">
      <c r="A22" s="23" t="s">
        <v>296</v>
      </c>
      <c r="B22" s="18" t="s">
        <v>0</v>
      </c>
      <c r="C22" s="18" t="s">
        <v>46</v>
      </c>
      <c r="D22" s="18" t="s">
        <v>0</v>
      </c>
      <c r="E22" s="18"/>
      <c r="F22" s="45"/>
      <c r="G22" s="46">
        <f>SUM(G27+G25+G29+G23)</f>
        <v>-3.979039320256561E-13</v>
      </c>
    </row>
    <row r="23" spans="1:12" s="10" customFormat="1" ht="31.2" x14ac:dyDescent="0.25">
      <c r="A23" s="23" t="s">
        <v>231</v>
      </c>
      <c r="B23" s="18" t="s">
        <v>0</v>
      </c>
      <c r="C23" s="18" t="s">
        <v>46</v>
      </c>
      <c r="D23" s="18" t="s">
        <v>0</v>
      </c>
      <c r="E23" s="18" t="s">
        <v>230</v>
      </c>
      <c r="F23" s="45"/>
      <c r="G23" s="46">
        <f>G24</f>
        <v>0</v>
      </c>
    </row>
    <row r="24" spans="1:12" s="10" customFormat="1" ht="31.2" x14ac:dyDescent="0.25">
      <c r="A24" s="47" t="s">
        <v>90</v>
      </c>
      <c r="B24" s="18" t="s">
        <v>0</v>
      </c>
      <c r="C24" s="18" t="s">
        <v>46</v>
      </c>
      <c r="D24" s="18" t="s">
        <v>0</v>
      </c>
      <c r="E24" s="18" t="s">
        <v>230</v>
      </c>
      <c r="F24" s="45" t="s">
        <v>87</v>
      </c>
      <c r="G24" s="46"/>
    </row>
    <row r="25" spans="1:12" s="10" customFormat="1" ht="31.2" x14ac:dyDescent="0.25">
      <c r="A25" s="47" t="s">
        <v>232</v>
      </c>
      <c r="B25" s="18" t="s">
        <v>0</v>
      </c>
      <c r="C25" s="18" t="s">
        <v>46</v>
      </c>
      <c r="D25" s="18" t="s">
        <v>0</v>
      </c>
      <c r="E25" s="18" t="s">
        <v>197</v>
      </c>
      <c r="F25" s="45"/>
      <c r="G25" s="46">
        <f>SUM(G26)</f>
        <v>0</v>
      </c>
    </row>
    <row r="26" spans="1:12" s="10" customFormat="1" ht="31.2" x14ac:dyDescent="0.25">
      <c r="A26" s="47" t="s">
        <v>90</v>
      </c>
      <c r="B26" s="18" t="s">
        <v>0</v>
      </c>
      <c r="C26" s="18" t="s">
        <v>46</v>
      </c>
      <c r="D26" s="18" t="s">
        <v>0</v>
      </c>
      <c r="E26" s="18" t="s">
        <v>197</v>
      </c>
      <c r="F26" s="45" t="s">
        <v>87</v>
      </c>
      <c r="G26" s="46"/>
    </row>
    <row r="27" spans="1:12" s="10" customFormat="1" ht="80.25" customHeight="1" x14ac:dyDescent="0.25">
      <c r="A27" s="47" t="s">
        <v>240</v>
      </c>
      <c r="B27" s="18" t="s">
        <v>0</v>
      </c>
      <c r="C27" s="18" t="s">
        <v>46</v>
      </c>
      <c r="D27" s="18" t="s">
        <v>0</v>
      </c>
      <c r="E27" s="18" t="s">
        <v>212</v>
      </c>
      <c r="F27" s="45"/>
      <c r="G27" s="46">
        <f>SUM(G28)</f>
        <v>0</v>
      </c>
    </row>
    <row r="28" spans="1:12" s="10" customFormat="1" ht="31.2" x14ac:dyDescent="0.25">
      <c r="A28" s="47" t="s">
        <v>90</v>
      </c>
      <c r="B28" s="18" t="s">
        <v>0</v>
      </c>
      <c r="C28" s="18" t="s">
        <v>46</v>
      </c>
      <c r="D28" s="18" t="s">
        <v>0</v>
      </c>
      <c r="E28" s="18" t="s">
        <v>212</v>
      </c>
      <c r="F28" s="18" t="s">
        <v>87</v>
      </c>
      <c r="G28" s="46"/>
    </row>
    <row r="29" spans="1:12" s="10" customFormat="1" ht="93.6" x14ac:dyDescent="0.25">
      <c r="A29" s="47" t="s">
        <v>185</v>
      </c>
      <c r="B29" s="18" t="s">
        <v>0</v>
      </c>
      <c r="C29" s="18" t="s">
        <v>46</v>
      </c>
      <c r="D29" s="18" t="s">
        <v>0</v>
      </c>
      <c r="E29" s="18" t="s">
        <v>184</v>
      </c>
      <c r="F29" s="18"/>
      <c r="G29" s="46">
        <f>G30</f>
        <v>-3.979039320256561E-13</v>
      </c>
    </row>
    <row r="30" spans="1:12" s="10" customFormat="1" ht="31.2" x14ac:dyDescent="0.25">
      <c r="A30" s="47" t="s">
        <v>90</v>
      </c>
      <c r="B30" s="18" t="s">
        <v>0</v>
      </c>
      <c r="C30" s="18" t="s">
        <v>46</v>
      </c>
      <c r="D30" s="18" t="s">
        <v>0</v>
      </c>
      <c r="E30" s="18" t="s">
        <v>184</v>
      </c>
      <c r="F30" s="18" t="s">
        <v>87</v>
      </c>
      <c r="G30" s="46">
        <f>14283-13788.6-323.1-171.3</f>
        <v>-3.979039320256561E-13</v>
      </c>
    </row>
    <row r="31" spans="1:12" ht="51.75" customHeight="1" x14ac:dyDescent="0.25">
      <c r="A31" s="23" t="s">
        <v>64</v>
      </c>
      <c r="B31" s="18" t="s">
        <v>0</v>
      </c>
      <c r="C31" s="18" t="s">
        <v>46</v>
      </c>
      <c r="D31" s="18" t="s">
        <v>1</v>
      </c>
      <c r="E31" s="18"/>
      <c r="F31" s="45"/>
      <c r="G31" s="46">
        <f>SUM(G36+G54+G58+G32+G48+G46+G50+G44+G52+G42)</f>
        <v>2614605.6</v>
      </c>
    </row>
    <row r="32" spans="1:12" ht="19.5" customHeight="1" x14ac:dyDescent="0.25">
      <c r="A32" s="23" t="s">
        <v>82</v>
      </c>
      <c r="B32" s="18" t="s">
        <v>0</v>
      </c>
      <c r="C32" s="18" t="s">
        <v>46</v>
      </c>
      <c r="D32" s="18" t="s">
        <v>1</v>
      </c>
      <c r="E32" s="18" t="s">
        <v>35</v>
      </c>
      <c r="F32" s="45"/>
      <c r="G32" s="46">
        <f>SUM(G33:G35)</f>
        <v>9071.6999999999989</v>
      </c>
    </row>
    <row r="33" spans="1:7" ht="51.75" customHeight="1" x14ac:dyDescent="0.25">
      <c r="A33" s="47" t="s">
        <v>88</v>
      </c>
      <c r="B33" s="18" t="s">
        <v>0</v>
      </c>
      <c r="C33" s="18" t="s">
        <v>46</v>
      </c>
      <c r="D33" s="18" t="s">
        <v>1</v>
      </c>
      <c r="E33" s="18" t="s">
        <v>35</v>
      </c>
      <c r="F33" s="45" t="s">
        <v>18</v>
      </c>
      <c r="G33" s="46">
        <v>9061.9</v>
      </c>
    </row>
    <row r="34" spans="1:7" s="10" customFormat="1" ht="31.2" x14ac:dyDescent="0.25">
      <c r="A34" s="47" t="s">
        <v>89</v>
      </c>
      <c r="B34" s="18" t="s">
        <v>0</v>
      </c>
      <c r="C34" s="18" t="s">
        <v>46</v>
      </c>
      <c r="D34" s="18" t="s">
        <v>1</v>
      </c>
      <c r="E34" s="18" t="s">
        <v>35</v>
      </c>
      <c r="F34" s="45" t="s">
        <v>19</v>
      </c>
      <c r="G34" s="46">
        <v>8.8000000000000007</v>
      </c>
    </row>
    <row r="35" spans="1:7" s="10" customFormat="1" x14ac:dyDescent="0.25">
      <c r="A35" s="47" t="s">
        <v>20</v>
      </c>
      <c r="B35" s="18" t="s">
        <v>0</v>
      </c>
      <c r="C35" s="18" t="s">
        <v>46</v>
      </c>
      <c r="D35" s="18" t="s">
        <v>1</v>
      </c>
      <c r="E35" s="18" t="s">
        <v>35</v>
      </c>
      <c r="F35" s="45" t="s">
        <v>21</v>
      </c>
      <c r="G35" s="46">
        <v>1</v>
      </c>
    </row>
    <row r="36" spans="1:7" s="10" customFormat="1" ht="46.8" x14ac:dyDescent="0.25">
      <c r="A36" s="23" t="s">
        <v>66</v>
      </c>
      <c r="B36" s="18" t="s">
        <v>0</v>
      </c>
      <c r="C36" s="18" t="s">
        <v>46</v>
      </c>
      <c r="D36" s="18" t="s">
        <v>1</v>
      </c>
      <c r="E36" s="18" t="s">
        <v>41</v>
      </c>
      <c r="F36" s="45"/>
      <c r="G36" s="46">
        <f>SUM(G37:G41)</f>
        <v>674860</v>
      </c>
    </row>
    <row r="37" spans="1:7" s="10" customFormat="1" ht="49.5" customHeight="1" x14ac:dyDescent="0.25">
      <c r="A37" s="47" t="s">
        <v>88</v>
      </c>
      <c r="B37" s="18" t="s">
        <v>0</v>
      </c>
      <c r="C37" s="18" t="s">
        <v>46</v>
      </c>
      <c r="D37" s="18" t="s">
        <v>1</v>
      </c>
      <c r="E37" s="18" t="s">
        <v>41</v>
      </c>
      <c r="F37" s="45" t="s">
        <v>18</v>
      </c>
      <c r="G37" s="46">
        <f>57625.1+32734.8+11639.6</f>
        <v>101999.5</v>
      </c>
    </row>
    <row r="38" spans="1:7" s="10" customFormat="1" ht="31.2" x14ac:dyDescent="0.25">
      <c r="A38" s="47" t="s">
        <v>89</v>
      </c>
      <c r="B38" s="18" t="s">
        <v>0</v>
      </c>
      <c r="C38" s="18" t="s">
        <v>46</v>
      </c>
      <c r="D38" s="18" t="s">
        <v>1</v>
      </c>
      <c r="E38" s="18" t="s">
        <v>41</v>
      </c>
      <c r="F38" s="45" t="s">
        <v>19</v>
      </c>
      <c r="G38" s="46">
        <f>10393.9+2340.8</f>
        <v>12734.7</v>
      </c>
    </row>
    <row r="39" spans="1:7" s="10" customFormat="1" x14ac:dyDescent="0.25">
      <c r="A39" s="47" t="s">
        <v>91</v>
      </c>
      <c r="B39" s="18" t="s">
        <v>0</v>
      </c>
      <c r="C39" s="18" t="s">
        <v>46</v>
      </c>
      <c r="D39" s="18" t="s">
        <v>1</v>
      </c>
      <c r="E39" s="18" t="s">
        <v>41</v>
      </c>
      <c r="F39" s="45" t="s">
        <v>86</v>
      </c>
      <c r="G39" s="46"/>
    </row>
    <row r="40" spans="1:7" s="10" customFormat="1" ht="31.2" x14ac:dyDescent="0.25">
      <c r="A40" s="47" t="s">
        <v>90</v>
      </c>
      <c r="B40" s="18" t="s">
        <v>0</v>
      </c>
      <c r="C40" s="18" t="s">
        <v>46</v>
      </c>
      <c r="D40" s="18" t="s">
        <v>1</v>
      </c>
      <c r="E40" s="18" t="s">
        <v>41</v>
      </c>
      <c r="F40" s="45" t="s">
        <v>87</v>
      </c>
      <c r="G40" s="46">
        <f>297705.5+219673.9+30222.9+0.2+11044+1402.4</f>
        <v>560048.9</v>
      </c>
    </row>
    <row r="41" spans="1:7" s="10" customFormat="1" x14ac:dyDescent="0.25">
      <c r="A41" s="47" t="s">
        <v>20</v>
      </c>
      <c r="B41" s="18" t="s">
        <v>0</v>
      </c>
      <c r="C41" s="18" t="s">
        <v>46</v>
      </c>
      <c r="D41" s="18" t="s">
        <v>1</v>
      </c>
      <c r="E41" s="18" t="s">
        <v>41</v>
      </c>
      <c r="F41" s="45" t="s">
        <v>21</v>
      </c>
      <c r="G41" s="46">
        <f>51.6+25.3</f>
        <v>76.900000000000006</v>
      </c>
    </row>
    <row r="42" spans="1:7" ht="17.25" customHeight="1" x14ac:dyDescent="0.25">
      <c r="A42" s="47" t="s">
        <v>205</v>
      </c>
      <c r="B42" s="18" t="s">
        <v>0</v>
      </c>
      <c r="C42" s="18" t="s">
        <v>46</v>
      </c>
      <c r="D42" s="18" t="s">
        <v>1</v>
      </c>
      <c r="E42" s="18" t="s">
        <v>134</v>
      </c>
      <c r="F42" s="45"/>
      <c r="G42" s="46">
        <f>G43</f>
        <v>0</v>
      </c>
    </row>
    <row r="43" spans="1:7" ht="31.2" x14ac:dyDescent="0.25">
      <c r="A43" s="47" t="s">
        <v>90</v>
      </c>
      <c r="B43" s="18" t="s">
        <v>0</v>
      </c>
      <c r="C43" s="18" t="s">
        <v>46</v>
      </c>
      <c r="D43" s="18" t="s">
        <v>1</v>
      </c>
      <c r="E43" s="18" t="s">
        <v>134</v>
      </c>
      <c r="F43" s="45" t="s">
        <v>87</v>
      </c>
      <c r="G43" s="46"/>
    </row>
    <row r="44" spans="1:7" x14ac:dyDescent="0.25">
      <c r="A44" s="47" t="s">
        <v>172</v>
      </c>
      <c r="B44" s="18" t="s">
        <v>0</v>
      </c>
      <c r="C44" s="19">
        <v>1</v>
      </c>
      <c r="D44" s="18" t="s">
        <v>1</v>
      </c>
      <c r="E44" s="18" t="s">
        <v>173</v>
      </c>
      <c r="F44" s="18"/>
      <c r="G44" s="46">
        <f>SUM(G45)</f>
        <v>0</v>
      </c>
    </row>
    <row r="45" spans="1:7" ht="31.2" x14ac:dyDescent="0.25">
      <c r="A45" s="47" t="s">
        <v>89</v>
      </c>
      <c r="B45" s="18" t="s">
        <v>0</v>
      </c>
      <c r="C45" s="19">
        <v>1</v>
      </c>
      <c r="D45" s="18" t="s">
        <v>1</v>
      </c>
      <c r="E45" s="18" t="s">
        <v>173</v>
      </c>
      <c r="F45" s="18" t="s">
        <v>19</v>
      </c>
      <c r="G45" s="46"/>
    </row>
    <row r="46" spans="1:7" x14ac:dyDescent="0.25">
      <c r="A46" s="47" t="s">
        <v>178</v>
      </c>
      <c r="B46" s="18" t="s">
        <v>0</v>
      </c>
      <c r="C46" s="18" t="s">
        <v>46</v>
      </c>
      <c r="D46" s="18" t="s">
        <v>1</v>
      </c>
      <c r="E46" s="18" t="s">
        <v>179</v>
      </c>
      <c r="F46" s="45"/>
      <c r="G46" s="46">
        <f>SUM(G47)</f>
        <v>0</v>
      </c>
    </row>
    <row r="47" spans="1:7" ht="31.2" x14ac:dyDescent="0.25">
      <c r="A47" s="47" t="s">
        <v>89</v>
      </c>
      <c r="B47" s="18" t="s">
        <v>0</v>
      </c>
      <c r="C47" s="18" t="s">
        <v>46</v>
      </c>
      <c r="D47" s="18" t="s">
        <v>1</v>
      </c>
      <c r="E47" s="18" t="s">
        <v>179</v>
      </c>
      <c r="F47" s="45" t="s">
        <v>19</v>
      </c>
      <c r="G47" s="46"/>
    </row>
    <row r="48" spans="1:7" x14ac:dyDescent="0.25">
      <c r="A48" s="47" t="s">
        <v>160</v>
      </c>
      <c r="B48" s="45" t="s">
        <v>0</v>
      </c>
      <c r="C48" s="20">
        <v>1</v>
      </c>
      <c r="D48" s="18" t="s">
        <v>1</v>
      </c>
      <c r="E48" s="18" t="s">
        <v>161</v>
      </c>
      <c r="F48" s="45"/>
      <c r="G48" s="46">
        <f>G49</f>
        <v>0</v>
      </c>
    </row>
    <row r="49" spans="1:7" ht="33.75" customHeight="1" x14ac:dyDescent="0.25">
      <c r="A49" s="47" t="s">
        <v>88</v>
      </c>
      <c r="B49" s="45" t="s">
        <v>0</v>
      </c>
      <c r="C49" s="20">
        <v>1</v>
      </c>
      <c r="D49" s="18" t="s">
        <v>1</v>
      </c>
      <c r="E49" s="18" t="s">
        <v>161</v>
      </c>
      <c r="F49" s="45" t="s">
        <v>18</v>
      </c>
      <c r="G49" s="46"/>
    </row>
    <row r="50" spans="1:7" ht="128.25" customHeight="1" x14ac:dyDescent="0.25">
      <c r="A50" s="21" t="s">
        <v>248</v>
      </c>
      <c r="B50" s="18" t="s">
        <v>0</v>
      </c>
      <c r="C50" s="18" t="s">
        <v>46</v>
      </c>
      <c r="D50" s="18" t="s">
        <v>1</v>
      </c>
      <c r="E50" s="45" t="s">
        <v>227</v>
      </c>
      <c r="F50" s="45"/>
      <c r="G50" s="46">
        <f>G51</f>
        <v>0</v>
      </c>
    </row>
    <row r="51" spans="1:7" ht="31.2" x14ac:dyDescent="0.25">
      <c r="A51" s="47" t="s">
        <v>90</v>
      </c>
      <c r="B51" s="18" t="s">
        <v>0</v>
      </c>
      <c r="C51" s="18" t="s">
        <v>46</v>
      </c>
      <c r="D51" s="18" t="s">
        <v>1</v>
      </c>
      <c r="E51" s="45" t="s">
        <v>227</v>
      </c>
      <c r="F51" s="45" t="s">
        <v>87</v>
      </c>
      <c r="G51" s="46">
        <f>50465.5+50996.8-101462.3</f>
        <v>0</v>
      </c>
    </row>
    <row r="52" spans="1:7" ht="109.2" x14ac:dyDescent="0.25">
      <c r="A52" s="23" t="s">
        <v>244</v>
      </c>
      <c r="B52" s="18" t="s">
        <v>0</v>
      </c>
      <c r="C52" s="18" t="s">
        <v>46</v>
      </c>
      <c r="D52" s="18" t="s">
        <v>1</v>
      </c>
      <c r="E52" s="18" t="s">
        <v>245</v>
      </c>
      <c r="F52" s="45"/>
      <c r="G52" s="46">
        <f>SUM(G53)</f>
        <v>0</v>
      </c>
    </row>
    <row r="53" spans="1:7" ht="31.2" x14ac:dyDescent="0.25">
      <c r="A53" s="47" t="s">
        <v>90</v>
      </c>
      <c r="B53" s="18" t="s">
        <v>0</v>
      </c>
      <c r="C53" s="18" t="s">
        <v>46</v>
      </c>
      <c r="D53" s="18" t="s">
        <v>1</v>
      </c>
      <c r="E53" s="18" t="s">
        <v>245</v>
      </c>
      <c r="F53" s="45" t="s">
        <v>87</v>
      </c>
      <c r="G53" s="46"/>
    </row>
    <row r="54" spans="1:7" ht="62.4" x14ac:dyDescent="0.25">
      <c r="A54" s="23" t="s">
        <v>137</v>
      </c>
      <c r="B54" s="18" t="s">
        <v>0</v>
      </c>
      <c r="C54" s="18" t="s">
        <v>46</v>
      </c>
      <c r="D54" s="18" t="s">
        <v>1</v>
      </c>
      <c r="E54" s="18" t="s">
        <v>71</v>
      </c>
      <c r="F54" s="45"/>
      <c r="G54" s="46">
        <f>SUM(G55:G57)</f>
        <v>15346</v>
      </c>
    </row>
    <row r="55" spans="1:7" ht="52.5" customHeight="1" x14ac:dyDescent="0.25">
      <c r="A55" s="47" t="s">
        <v>88</v>
      </c>
      <c r="B55" s="18" t="s">
        <v>0</v>
      </c>
      <c r="C55" s="18" t="s">
        <v>46</v>
      </c>
      <c r="D55" s="18" t="s">
        <v>1</v>
      </c>
      <c r="E55" s="18" t="s">
        <v>71</v>
      </c>
      <c r="F55" s="45" t="s">
        <v>18</v>
      </c>
      <c r="G55" s="46">
        <v>73.2</v>
      </c>
    </row>
    <row r="56" spans="1:7" ht="33" customHeight="1" x14ac:dyDescent="0.25">
      <c r="A56" s="47" t="s">
        <v>84</v>
      </c>
      <c r="B56" s="18" t="s">
        <v>0</v>
      </c>
      <c r="C56" s="18" t="s">
        <v>46</v>
      </c>
      <c r="D56" s="18" t="s">
        <v>1</v>
      </c>
      <c r="E56" s="18" t="s">
        <v>71</v>
      </c>
      <c r="F56" s="45" t="s">
        <v>19</v>
      </c>
      <c r="G56" s="46">
        <v>153.5</v>
      </c>
    </row>
    <row r="57" spans="1:7" ht="18" customHeight="1" x14ac:dyDescent="0.25">
      <c r="A57" s="47" t="s">
        <v>85</v>
      </c>
      <c r="B57" s="18" t="s">
        <v>0</v>
      </c>
      <c r="C57" s="18" t="s">
        <v>46</v>
      </c>
      <c r="D57" s="18" t="s">
        <v>1</v>
      </c>
      <c r="E57" s="18" t="s">
        <v>71</v>
      </c>
      <c r="F57" s="45" t="s">
        <v>86</v>
      </c>
      <c r="G57" s="46">
        <v>15119.3</v>
      </c>
    </row>
    <row r="58" spans="1:7" ht="62.4" x14ac:dyDescent="0.25">
      <c r="A58" s="23" t="s">
        <v>138</v>
      </c>
      <c r="B58" s="18" t="s">
        <v>0</v>
      </c>
      <c r="C58" s="18" t="s">
        <v>46</v>
      </c>
      <c r="D58" s="18" t="s">
        <v>1</v>
      </c>
      <c r="E58" s="18" t="s">
        <v>65</v>
      </c>
      <c r="F58" s="45"/>
      <c r="G58" s="46">
        <f>SUM(G59:G60)</f>
        <v>1915327.9</v>
      </c>
    </row>
    <row r="59" spans="1:7" ht="51" customHeight="1" x14ac:dyDescent="0.25">
      <c r="A59" s="47" t="s">
        <v>88</v>
      </c>
      <c r="B59" s="18" t="s">
        <v>0</v>
      </c>
      <c r="C59" s="18" t="s">
        <v>46</v>
      </c>
      <c r="D59" s="18" t="s">
        <v>1</v>
      </c>
      <c r="E59" s="18" t="s">
        <v>65</v>
      </c>
      <c r="F59" s="45" t="s">
        <v>18</v>
      </c>
      <c r="G59" s="46">
        <f>9510.3+17017.1-335-705+1591.3+1060.7+271-1060.7-9.9</f>
        <v>27339.799999999996</v>
      </c>
    </row>
    <row r="60" spans="1:7" ht="33" customHeight="1" x14ac:dyDescent="0.25">
      <c r="A60" s="47" t="s">
        <v>90</v>
      </c>
      <c r="B60" s="18" t="s">
        <v>0</v>
      </c>
      <c r="C60" s="18" t="s">
        <v>46</v>
      </c>
      <c r="D60" s="18" t="s">
        <v>1</v>
      </c>
      <c r="E60" s="18" t="s">
        <v>65</v>
      </c>
      <c r="F60" s="45" t="s">
        <v>87</v>
      </c>
      <c r="G60" s="46">
        <f>634022.8+11295.2+1123183.2+335+705-5707.8+106081+17003.1+1060.7+9.9</f>
        <v>1887988.0999999999</v>
      </c>
    </row>
    <row r="61" spans="1:7" s="10" customFormat="1" ht="37.5" customHeight="1" x14ac:dyDescent="0.25">
      <c r="A61" s="23" t="s">
        <v>76</v>
      </c>
      <c r="B61" s="18" t="s">
        <v>0</v>
      </c>
      <c r="C61" s="18" t="s">
        <v>46</v>
      </c>
      <c r="D61" s="18" t="s">
        <v>2</v>
      </c>
      <c r="E61" s="18"/>
      <c r="F61" s="45"/>
      <c r="G61" s="46">
        <f>SUM(G62+G66)</f>
        <v>0</v>
      </c>
    </row>
    <row r="62" spans="1:7" s="10" customFormat="1" ht="31.2" x14ac:dyDescent="0.25">
      <c r="A62" s="23" t="s">
        <v>253</v>
      </c>
      <c r="B62" s="18" t="s">
        <v>0</v>
      </c>
      <c r="C62" s="18" t="s">
        <v>46</v>
      </c>
      <c r="D62" s="18" t="s">
        <v>2</v>
      </c>
      <c r="E62" s="18" t="s">
        <v>77</v>
      </c>
      <c r="F62" s="45"/>
      <c r="G62" s="46">
        <f>SUM(G63:G65)</f>
        <v>0</v>
      </c>
    </row>
    <row r="63" spans="1:7" s="10" customFormat="1" ht="53.25" customHeight="1" x14ac:dyDescent="0.25">
      <c r="A63" s="47" t="s">
        <v>88</v>
      </c>
      <c r="B63" s="18" t="s">
        <v>0</v>
      </c>
      <c r="C63" s="18" t="s">
        <v>46</v>
      </c>
      <c r="D63" s="18" t="s">
        <v>2</v>
      </c>
      <c r="E63" s="18" t="s">
        <v>77</v>
      </c>
      <c r="F63" s="45" t="s">
        <v>18</v>
      </c>
      <c r="G63" s="46"/>
    </row>
    <row r="64" spans="1:7" s="10" customFormat="1" ht="31.2" x14ac:dyDescent="0.25">
      <c r="A64" s="47" t="s">
        <v>89</v>
      </c>
      <c r="B64" s="18" t="s">
        <v>0</v>
      </c>
      <c r="C64" s="18" t="s">
        <v>46</v>
      </c>
      <c r="D64" s="18" t="s">
        <v>2</v>
      </c>
      <c r="E64" s="18" t="s">
        <v>77</v>
      </c>
      <c r="F64" s="45" t="s">
        <v>19</v>
      </c>
      <c r="G64" s="46"/>
    </row>
    <row r="65" spans="1:7" s="10" customFormat="1" ht="31.2" x14ac:dyDescent="0.25">
      <c r="A65" s="47" t="s">
        <v>90</v>
      </c>
      <c r="B65" s="18" t="s">
        <v>0</v>
      </c>
      <c r="C65" s="18" t="s">
        <v>46</v>
      </c>
      <c r="D65" s="18" t="s">
        <v>2</v>
      </c>
      <c r="E65" s="18" t="s">
        <v>77</v>
      </c>
      <c r="F65" s="45" t="s">
        <v>87</v>
      </c>
      <c r="G65" s="46"/>
    </row>
    <row r="66" spans="1:7" s="10" customFormat="1" ht="62.4" x14ac:dyDescent="0.25">
      <c r="A66" s="47" t="s">
        <v>102</v>
      </c>
      <c r="B66" s="18" t="s">
        <v>0</v>
      </c>
      <c r="C66" s="18" t="s">
        <v>46</v>
      </c>
      <c r="D66" s="18" t="s">
        <v>2</v>
      </c>
      <c r="E66" s="18" t="s">
        <v>101</v>
      </c>
      <c r="F66" s="45"/>
      <c r="G66" s="46">
        <f>G67+G69+G68</f>
        <v>0</v>
      </c>
    </row>
    <row r="67" spans="1:7" s="10" customFormat="1" ht="48" customHeight="1" x14ac:dyDescent="0.25">
      <c r="A67" s="47" t="s">
        <v>88</v>
      </c>
      <c r="B67" s="18" t="s">
        <v>0</v>
      </c>
      <c r="C67" s="18" t="s">
        <v>46</v>
      </c>
      <c r="D67" s="18" t="s">
        <v>2</v>
      </c>
      <c r="E67" s="18" t="s">
        <v>101</v>
      </c>
      <c r="F67" s="45" t="s">
        <v>18</v>
      </c>
      <c r="G67" s="46"/>
    </row>
    <row r="68" spans="1:7" s="10" customFormat="1" ht="31.2" x14ac:dyDescent="0.25">
      <c r="A68" s="47" t="s">
        <v>89</v>
      </c>
      <c r="B68" s="18" t="s">
        <v>0</v>
      </c>
      <c r="C68" s="18" t="s">
        <v>46</v>
      </c>
      <c r="D68" s="18" t="s">
        <v>2</v>
      </c>
      <c r="E68" s="18" t="s">
        <v>101</v>
      </c>
      <c r="F68" s="45" t="s">
        <v>19</v>
      </c>
      <c r="G68" s="46"/>
    </row>
    <row r="69" spans="1:7" s="10" customFormat="1" ht="31.2" x14ac:dyDescent="0.25">
      <c r="A69" s="47" t="s">
        <v>90</v>
      </c>
      <c r="B69" s="18" t="s">
        <v>0</v>
      </c>
      <c r="C69" s="18" t="s">
        <v>46</v>
      </c>
      <c r="D69" s="18" t="s">
        <v>2</v>
      </c>
      <c r="E69" s="18" t="s">
        <v>101</v>
      </c>
      <c r="F69" s="45" t="s">
        <v>87</v>
      </c>
      <c r="G69" s="46"/>
    </row>
    <row r="70" spans="1:7" ht="31.2" x14ac:dyDescent="0.25">
      <c r="A70" s="23" t="s">
        <v>67</v>
      </c>
      <c r="B70" s="18" t="s">
        <v>0</v>
      </c>
      <c r="C70" s="18" t="s">
        <v>46</v>
      </c>
      <c r="D70" s="18" t="s">
        <v>3</v>
      </c>
      <c r="E70" s="18"/>
      <c r="F70" s="45"/>
      <c r="G70" s="46">
        <f>SUM(G71+G81+G73+G75+G87+G84+G91+G77+G79+G89)</f>
        <v>157179.29999999999</v>
      </c>
    </row>
    <row r="71" spans="1:7" ht="31.2" x14ac:dyDescent="0.25">
      <c r="A71" s="22" t="s">
        <v>107</v>
      </c>
      <c r="B71" s="18" t="s">
        <v>0</v>
      </c>
      <c r="C71" s="18" t="s">
        <v>46</v>
      </c>
      <c r="D71" s="18" t="s">
        <v>3</v>
      </c>
      <c r="E71" s="18" t="s">
        <v>68</v>
      </c>
      <c r="F71" s="45"/>
      <c r="G71" s="46">
        <f>SUM(G72:G72)</f>
        <v>0</v>
      </c>
    </row>
    <row r="72" spans="1:7" ht="32.25" customHeight="1" x14ac:dyDescent="0.25">
      <c r="A72" s="47" t="s">
        <v>90</v>
      </c>
      <c r="B72" s="18" t="s">
        <v>0</v>
      </c>
      <c r="C72" s="18" t="s">
        <v>46</v>
      </c>
      <c r="D72" s="18" t="s">
        <v>3</v>
      </c>
      <c r="E72" s="18" t="s">
        <v>68</v>
      </c>
      <c r="F72" s="45" t="s">
        <v>87</v>
      </c>
      <c r="G72" s="46"/>
    </row>
    <row r="73" spans="1:7" ht="31.2" x14ac:dyDescent="0.25">
      <c r="A73" s="22" t="s">
        <v>114</v>
      </c>
      <c r="B73" s="18" t="s">
        <v>0</v>
      </c>
      <c r="C73" s="18" t="s">
        <v>46</v>
      </c>
      <c r="D73" s="18" t="s">
        <v>3</v>
      </c>
      <c r="E73" s="18" t="s">
        <v>108</v>
      </c>
      <c r="F73" s="45"/>
      <c r="G73" s="46">
        <f>SUM(G74)</f>
        <v>0</v>
      </c>
    </row>
    <row r="74" spans="1:7" ht="32.25" customHeight="1" x14ac:dyDescent="0.25">
      <c r="A74" s="47" t="s">
        <v>90</v>
      </c>
      <c r="B74" s="18" t="s">
        <v>0</v>
      </c>
      <c r="C74" s="18" t="s">
        <v>46</v>
      </c>
      <c r="D74" s="18" t="s">
        <v>3</v>
      </c>
      <c r="E74" s="18" t="s">
        <v>108</v>
      </c>
      <c r="F74" s="45" t="s">
        <v>87</v>
      </c>
      <c r="G74" s="46">
        <f>24086.1-0.1-24086</f>
        <v>0</v>
      </c>
    </row>
    <row r="75" spans="1:7" ht="78" x14ac:dyDescent="0.25">
      <c r="A75" s="47" t="s">
        <v>156</v>
      </c>
      <c r="B75" s="18" t="s">
        <v>0</v>
      </c>
      <c r="C75" s="18" t="s">
        <v>46</v>
      </c>
      <c r="D75" s="18" t="s">
        <v>3</v>
      </c>
      <c r="E75" s="18" t="s">
        <v>144</v>
      </c>
      <c r="F75" s="45"/>
      <c r="G75" s="46">
        <f>G76</f>
        <v>0</v>
      </c>
    </row>
    <row r="76" spans="1:7" s="10" customFormat="1" ht="31.5" customHeight="1" x14ac:dyDescent="0.25">
      <c r="A76" s="47" t="s">
        <v>90</v>
      </c>
      <c r="B76" s="18" t="s">
        <v>0</v>
      </c>
      <c r="C76" s="18" t="s">
        <v>46</v>
      </c>
      <c r="D76" s="18" t="s">
        <v>3</v>
      </c>
      <c r="E76" s="18" t="s">
        <v>144</v>
      </c>
      <c r="F76" s="45" t="s">
        <v>87</v>
      </c>
      <c r="G76" s="46"/>
    </row>
    <row r="77" spans="1:7" s="10" customFormat="1" x14ac:dyDescent="0.25">
      <c r="A77" s="47" t="s">
        <v>206</v>
      </c>
      <c r="B77" s="18" t="s">
        <v>0</v>
      </c>
      <c r="C77" s="18" t="s">
        <v>46</v>
      </c>
      <c r="D77" s="18" t="s">
        <v>3</v>
      </c>
      <c r="E77" s="18" t="s">
        <v>207</v>
      </c>
      <c r="F77" s="45"/>
      <c r="G77" s="46">
        <f>SUM(G78)</f>
        <v>0</v>
      </c>
    </row>
    <row r="78" spans="1:7" s="10" customFormat="1" ht="30.75" customHeight="1" x14ac:dyDescent="0.25">
      <c r="A78" s="47" t="s">
        <v>90</v>
      </c>
      <c r="B78" s="18" t="s">
        <v>0</v>
      </c>
      <c r="C78" s="18" t="s">
        <v>46</v>
      </c>
      <c r="D78" s="18" t="s">
        <v>3</v>
      </c>
      <c r="E78" s="18" t="s">
        <v>207</v>
      </c>
      <c r="F78" s="45" t="s">
        <v>87</v>
      </c>
      <c r="G78" s="46"/>
    </row>
    <row r="79" spans="1:7" s="10" customFormat="1" ht="31.2" x14ac:dyDescent="0.25">
      <c r="A79" s="47" t="s">
        <v>219</v>
      </c>
      <c r="B79" s="18" t="s">
        <v>0</v>
      </c>
      <c r="C79" s="18" t="s">
        <v>46</v>
      </c>
      <c r="D79" s="18" t="s">
        <v>3</v>
      </c>
      <c r="E79" s="18" t="s">
        <v>218</v>
      </c>
      <c r="F79" s="45"/>
      <c r="G79" s="46">
        <f>G80</f>
        <v>0</v>
      </c>
    </row>
    <row r="80" spans="1:7" s="10" customFormat="1" ht="33" customHeight="1" x14ac:dyDescent="0.25">
      <c r="A80" s="47" t="s">
        <v>90</v>
      </c>
      <c r="B80" s="18" t="s">
        <v>0</v>
      </c>
      <c r="C80" s="18" t="s">
        <v>46</v>
      </c>
      <c r="D80" s="18" t="s">
        <v>3</v>
      </c>
      <c r="E80" s="18" t="s">
        <v>218</v>
      </c>
      <c r="F80" s="45" t="s">
        <v>87</v>
      </c>
      <c r="G80" s="46"/>
    </row>
    <row r="81" spans="1:7" s="10" customFormat="1" ht="111.75" customHeight="1" x14ac:dyDescent="0.25">
      <c r="A81" s="23" t="s">
        <v>241</v>
      </c>
      <c r="B81" s="18" t="s">
        <v>0</v>
      </c>
      <c r="C81" s="18" t="s">
        <v>46</v>
      </c>
      <c r="D81" s="18" t="s">
        <v>3</v>
      </c>
      <c r="E81" s="18" t="s">
        <v>69</v>
      </c>
      <c r="F81" s="45"/>
      <c r="G81" s="46">
        <f>SUM(G82:G83)</f>
        <v>39933.699999999997</v>
      </c>
    </row>
    <row r="82" spans="1:7" s="10" customFormat="1" ht="52.5" customHeight="1" x14ac:dyDescent="0.25">
      <c r="A82" s="47" t="s">
        <v>88</v>
      </c>
      <c r="B82" s="18" t="s">
        <v>0</v>
      </c>
      <c r="C82" s="18" t="s">
        <v>46</v>
      </c>
      <c r="D82" s="18" t="s">
        <v>3</v>
      </c>
      <c r="E82" s="18" t="s">
        <v>69</v>
      </c>
      <c r="F82" s="45" t="s">
        <v>18</v>
      </c>
      <c r="G82" s="46">
        <v>590.1</v>
      </c>
    </row>
    <row r="83" spans="1:7" s="10" customFormat="1" ht="33" customHeight="1" x14ac:dyDescent="0.25">
      <c r="A83" s="47" t="s">
        <v>90</v>
      </c>
      <c r="B83" s="18" t="s">
        <v>0</v>
      </c>
      <c r="C83" s="18" t="s">
        <v>46</v>
      </c>
      <c r="D83" s="18" t="s">
        <v>3</v>
      </c>
      <c r="E83" s="18" t="s">
        <v>69</v>
      </c>
      <c r="F83" s="45" t="s">
        <v>87</v>
      </c>
      <c r="G83" s="46">
        <v>39343.599999999999</v>
      </c>
    </row>
    <row r="84" spans="1:7" s="10" customFormat="1" ht="78" x14ac:dyDescent="0.25">
      <c r="A84" s="47" t="s">
        <v>329</v>
      </c>
      <c r="B84" s="18" t="s">
        <v>0</v>
      </c>
      <c r="C84" s="18" t="s">
        <v>46</v>
      </c>
      <c r="D84" s="18" t="s">
        <v>3</v>
      </c>
      <c r="E84" s="18" t="s">
        <v>186</v>
      </c>
      <c r="F84" s="45"/>
      <c r="G84" s="46">
        <f>SUM(G85+G86)</f>
        <v>2189.4</v>
      </c>
    </row>
    <row r="85" spans="1:7" s="10" customFormat="1" ht="50.25" customHeight="1" x14ac:dyDescent="0.25">
      <c r="A85" s="47" t="s">
        <v>88</v>
      </c>
      <c r="B85" s="18" t="s">
        <v>0</v>
      </c>
      <c r="C85" s="18" t="s">
        <v>46</v>
      </c>
      <c r="D85" s="18" t="s">
        <v>3</v>
      </c>
      <c r="E85" s="18" t="s">
        <v>186</v>
      </c>
      <c r="F85" s="45" t="s">
        <v>18</v>
      </c>
      <c r="G85" s="46">
        <v>32.299999999999997</v>
      </c>
    </row>
    <row r="86" spans="1:7" s="10" customFormat="1" ht="30.75" customHeight="1" x14ac:dyDescent="0.25">
      <c r="A86" s="47" t="s">
        <v>90</v>
      </c>
      <c r="B86" s="18" t="s">
        <v>0</v>
      </c>
      <c r="C86" s="18" t="s">
        <v>46</v>
      </c>
      <c r="D86" s="18" t="s">
        <v>3</v>
      </c>
      <c r="E86" s="18" t="s">
        <v>186</v>
      </c>
      <c r="F86" s="45" t="s">
        <v>87</v>
      </c>
      <c r="G86" s="46">
        <v>2157.1</v>
      </c>
    </row>
    <row r="87" spans="1:7" s="10" customFormat="1" ht="46.8" x14ac:dyDescent="0.25">
      <c r="A87" s="47" t="s">
        <v>361</v>
      </c>
      <c r="B87" s="18" t="s">
        <v>0</v>
      </c>
      <c r="C87" s="18" t="s">
        <v>46</v>
      </c>
      <c r="D87" s="18" t="s">
        <v>3</v>
      </c>
      <c r="E87" s="18" t="s">
        <v>159</v>
      </c>
      <c r="F87" s="45"/>
      <c r="G87" s="46">
        <f>G88</f>
        <v>0</v>
      </c>
    </row>
    <row r="88" spans="1:7" s="10" customFormat="1" ht="34.5" customHeight="1" x14ac:dyDescent="0.25">
      <c r="A88" s="47" t="s">
        <v>90</v>
      </c>
      <c r="B88" s="18" t="s">
        <v>0</v>
      </c>
      <c r="C88" s="18" t="s">
        <v>46</v>
      </c>
      <c r="D88" s="18" t="s">
        <v>3</v>
      </c>
      <c r="E88" s="18" t="s">
        <v>159</v>
      </c>
      <c r="F88" s="45" t="s">
        <v>87</v>
      </c>
      <c r="G88" s="46">
        <f>88685.8+5660.8-88685.8-5660.8</f>
        <v>0</v>
      </c>
    </row>
    <row r="89" spans="1:7" s="10" customFormat="1" ht="34.5" customHeight="1" x14ac:dyDescent="0.25">
      <c r="A89" s="47" t="s">
        <v>396</v>
      </c>
      <c r="B89" s="18" t="s">
        <v>0</v>
      </c>
      <c r="C89" s="18" t="s">
        <v>46</v>
      </c>
      <c r="D89" s="18" t="s">
        <v>3</v>
      </c>
      <c r="E89" s="18" t="s">
        <v>397</v>
      </c>
      <c r="F89" s="45"/>
      <c r="G89" s="46">
        <f>G90</f>
        <v>94346.6</v>
      </c>
    </row>
    <row r="90" spans="1:7" s="10" customFormat="1" ht="34.5" customHeight="1" x14ac:dyDescent="0.25">
      <c r="A90" s="47" t="s">
        <v>90</v>
      </c>
      <c r="B90" s="18" t="s">
        <v>0</v>
      </c>
      <c r="C90" s="18" t="s">
        <v>46</v>
      </c>
      <c r="D90" s="18" t="s">
        <v>3</v>
      </c>
      <c r="E90" s="18" t="s">
        <v>397</v>
      </c>
      <c r="F90" s="45" t="s">
        <v>87</v>
      </c>
      <c r="G90" s="46">
        <f>88685.8+5660.8</f>
        <v>94346.6</v>
      </c>
    </row>
    <row r="91" spans="1:7" s="10" customFormat="1" ht="47.25" customHeight="1" x14ac:dyDescent="0.25">
      <c r="A91" s="47" t="s">
        <v>246</v>
      </c>
      <c r="B91" s="18" t="s">
        <v>0</v>
      </c>
      <c r="C91" s="18" t="s">
        <v>46</v>
      </c>
      <c r="D91" s="18" t="s">
        <v>3</v>
      </c>
      <c r="E91" s="18" t="s">
        <v>183</v>
      </c>
      <c r="F91" s="45"/>
      <c r="G91" s="46">
        <f>SUM(G92)</f>
        <v>20709.599999999999</v>
      </c>
    </row>
    <row r="92" spans="1:7" s="10" customFormat="1" ht="33.75" customHeight="1" x14ac:dyDescent="0.25">
      <c r="A92" s="47" t="s">
        <v>90</v>
      </c>
      <c r="B92" s="18" t="s">
        <v>0</v>
      </c>
      <c r="C92" s="18" t="s">
        <v>46</v>
      </c>
      <c r="D92" s="18" t="s">
        <v>3</v>
      </c>
      <c r="E92" s="18" t="s">
        <v>183</v>
      </c>
      <c r="F92" s="45" t="s">
        <v>87</v>
      </c>
      <c r="G92" s="46">
        <f>11183.1+9526.4+0.1</f>
        <v>20709.599999999999</v>
      </c>
    </row>
    <row r="93" spans="1:7" s="10" customFormat="1" ht="31.2" x14ac:dyDescent="0.25">
      <c r="A93" s="47" t="s">
        <v>389</v>
      </c>
      <c r="B93" s="18" t="s">
        <v>0</v>
      </c>
      <c r="C93" s="18" t="s">
        <v>46</v>
      </c>
      <c r="D93" s="18" t="s">
        <v>4</v>
      </c>
      <c r="E93" s="18"/>
      <c r="F93" s="45"/>
      <c r="G93" s="46">
        <f>G94+G97+G99</f>
        <v>6553</v>
      </c>
    </row>
    <row r="94" spans="1:7" s="10" customFormat="1" x14ac:dyDescent="0.25">
      <c r="A94" s="23" t="s">
        <v>166</v>
      </c>
      <c r="B94" s="18" t="s">
        <v>0</v>
      </c>
      <c r="C94" s="18" t="s">
        <v>46</v>
      </c>
      <c r="D94" s="18" t="s">
        <v>4</v>
      </c>
      <c r="E94" s="18" t="s">
        <v>165</v>
      </c>
      <c r="F94" s="45"/>
      <c r="G94" s="46">
        <f>G95+G96</f>
        <v>0</v>
      </c>
    </row>
    <row r="95" spans="1:7" s="10" customFormat="1" ht="31.2" x14ac:dyDescent="0.25">
      <c r="A95" s="23" t="s">
        <v>89</v>
      </c>
      <c r="B95" s="18" t="s">
        <v>0</v>
      </c>
      <c r="C95" s="18" t="s">
        <v>46</v>
      </c>
      <c r="D95" s="18" t="s">
        <v>4</v>
      </c>
      <c r="E95" s="18" t="s">
        <v>165</v>
      </c>
      <c r="F95" s="45" t="s">
        <v>19</v>
      </c>
      <c r="G95" s="46"/>
    </row>
    <row r="96" spans="1:7" s="10" customFormat="1" ht="31.2" x14ac:dyDescent="0.25">
      <c r="A96" s="47" t="s">
        <v>90</v>
      </c>
      <c r="B96" s="18" t="s">
        <v>0</v>
      </c>
      <c r="C96" s="18" t="s">
        <v>46</v>
      </c>
      <c r="D96" s="18" t="s">
        <v>4</v>
      </c>
      <c r="E96" s="18" t="s">
        <v>165</v>
      </c>
      <c r="F96" s="45" t="s">
        <v>87</v>
      </c>
      <c r="G96" s="46"/>
    </row>
    <row r="97" spans="1:7" s="10" customFormat="1" ht="31.2" x14ac:dyDescent="0.25">
      <c r="A97" s="23" t="s">
        <v>151</v>
      </c>
      <c r="B97" s="18" t="s">
        <v>0</v>
      </c>
      <c r="C97" s="18" t="s">
        <v>46</v>
      </c>
      <c r="D97" s="18" t="s">
        <v>4</v>
      </c>
      <c r="E97" s="18" t="s">
        <v>152</v>
      </c>
      <c r="F97" s="45"/>
      <c r="G97" s="46">
        <f>G98</f>
        <v>0</v>
      </c>
    </row>
    <row r="98" spans="1:7" s="10" customFormat="1" ht="31.2" x14ac:dyDescent="0.25">
      <c r="A98" s="47" t="s">
        <v>89</v>
      </c>
      <c r="B98" s="18" t="s">
        <v>0</v>
      </c>
      <c r="C98" s="18" t="s">
        <v>46</v>
      </c>
      <c r="D98" s="18" t="s">
        <v>4</v>
      </c>
      <c r="E98" s="18" t="s">
        <v>152</v>
      </c>
      <c r="F98" s="45" t="s">
        <v>19</v>
      </c>
      <c r="G98" s="46"/>
    </row>
    <row r="99" spans="1:7" s="10" customFormat="1" ht="113.25" customHeight="1" x14ac:dyDescent="0.25">
      <c r="A99" s="47" t="s">
        <v>136</v>
      </c>
      <c r="B99" s="18" t="s">
        <v>0</v>
      </c>
      <c r="C99" s="18" t="s">
        <v>46</v>
      </c>
      <c r="D99" s="18" t="s">
        <v>4</v>
      </c>
      <c r="E99" s="18" t="s">
        <v>103</v>
      </c>
      <c r="F99" s="45"/>
      <c r="G99" s="46">
        <f>SUM(G100:G103)</f>
        <v>6553</v>
      </c>
    </row>
    <row r="100" spans="1:7" s="10" customFormat="1" ht="50.25" customHeight="1" x14ac:dyDescent="0.25">
      <c r="A100" s="47" t="s">
        <v>88</v>
      </c>
      <c r="B100" s="18" t="s">
        <v>0</v>
      </c>
      <c r="C100" s="18" t="s">
        <v>46</v>
      </c>
      <c r="D100" s="18" t="s">
        <v>4</v>
      </c>
      <c r="E100" s="18" t="s">
        <v>103</v>
      </c>
      <c r="F100" s="45" t="s">
        <v>18</v>
      </c>
      <c r="G100" s="46">
        <v>75.3</v>
      </c>
    </row>
    <row r="101" spans="1:7" s="10" customFormat="1" ht="31.2" x14ac:dyDescent="0.25">
      <c r="A101" s="47" t="s">
        <v>89</v>
      </c>
      <c r="B101" s="18" t="s">
        <v>0</v>
      </c>
      <c r="C101" s="18" t="s">
        <v>46</v>
      </c>
      <c r="D101" s="18" t="s">
        <v>4</v>
      </c>
      <c r="E101" s="18" t="s">
        <v>103</v>
      </c>
      <c r="F101" s="45" t="s">
        <v>19</v>
      </c>
      <c r="G101" s="46">
        <v>25</v>
      </c>
    </row>
    <row r="102" spans="1:7" s="10" customFormat="1" ht="19.5" customHeight="1" x14ac:dyDescent="0.25">
      <c r="A102" s="47" t="s">
        <v>85</v>
      </c>
      <c r="B102" s="18" t="s">
        <v>0</v>
      </c>
      <c r="C102" s="18" t="s">
        <v>46</v>
      </c>
      <c r="D102" s="18" t="s">
        <v>4</v>
      </c>
      <c r="E102" s="18" t="s">
        <v>103</v>
      </c>
      <c r="F102" s="45" t="s">
        <v>86</v>
      </c>
      <c r="G102" s="46">
        <f>3500.3+452.4</f>
        <v>3952.7000000000003</v>
      </c>
    </row>
    <row r="103" spans="1:7" s="10" customFormat="1" ht="31.2" x14ac:dyDescent="0.25">
      <c r="A103" s="47" t="s">
        <v>90</v>
      </c>
      <c r="B103" s="18" t="s">
        <v>0</v>
      </c>
      <c r="C103" s="18" t="s">
        <v>46</v>
      </c>
      <c r="D103" s="18" t="s">
        <v>4</v>
      </c>
      <c r="E103" s="18" t="s">
        <v>103</v>
      </c>
      <c r="F103" s="45" t="s">
        <v>87</v>
      </c>
      <c r="G103" s="46">
        <f>1500+1000</f>
        <v>2500</v>
      </c>
    </row>
    <row r="104" spans="1:7" s="10" customFormat="1" ht="48.75" customHeight="1" x14ac:dyDescent="0.25">
      <c r="A104" s="23" t="s">
        <v>62</v>
      </c>
      <c r="B104" s="18" t="s">
        <v>0</v>
      </c>
      <c r="C104" s="18" t="s">
        <v>46</v>
      </c>
      <c r="D104" s="18" t="s">
        <v>10</v>
      </c>
      <c r="E104" s="18"/>
      <c r="F104" s="45"/>
      <c r="G104" s="46">
        <f>G107+G114+G111+G105</f>
        <v>1965</v>
      </c>
    </row>
    <row r="105" spans="1:7" s="10" customFormat="1" x14ac:dyDescent="0.25">
      <c r="A105" s="49" t="s">
        <v>239</v>
      </c>
      <c r="B105" s="50" t="s">
        <v>0</v>
      </c>
      <c r="C105" s="50" t="s">
        <v>46</v>
      </c>
      <c r="D105" s="50" t="s">
        <v>10</v>
      </c>
      <c r="E105" s="50" t="s">
        <v>238</v>
      </c>
      <c r="F105" s="41"/>
      <c r="G105" s="42">
        <f>G106</f>
        <v>0</v>
      </c>
    </row>
    <row r="106" spans="1:7" s="10" customFormat="1" ht="31.2" x14ac:dyDescent="0.25">
      <c r="A106" s="47" t="s">
        <v>90</v>
      </c>
      <c r="B106" s="18" t="s">
        <v>0</v>
      </c>
      <c r="C106" s="18" t="s">
        <v>46</v>
      </c>
      <c r="D106" s="18" t="s">
        <v>10</v>
      </c>
      <c r="E106" s="18" t="s">
        <v>238</v>
      </c>
      <c r="F106" s="45" t="s">
        <v>87</v>
      </c>
      <c r="G106" s="42"/>
    </row>
    <row r="107" spans="1:7" s="10" customFormat="1" ht="31.2" x14ac:dyDescent="0.25">
      <c r="A107" s="23" t="s">
        <v>109</v>
      </c>
      <c r="B107" s="18" t="s">
        <v>0</v>
      </c>
      <c r="C107" s="18" t="s">
        <v>46</v>
      </c>
      <c r="D107" s="18" t="s">
        <v>10</v>
      </c>
      <c r="E107" s="18" t="s">
        <v>70</v>
      </c>
      <c r="F107" s="45"/>
      <c r="G107" s="46">
        <f>SUM(G108:G110)</f>
        <v>0</v>
      </c>
    </row>
    <row r="108" spans="1:7" s="10" customFormat="1" ht="49.5" customHeight="1" x14ac:dyDescent="0.25">
      <c r="A108" s="47" t="s">
        <v>88</v>
      </c>
      <c r="B108" s="18" t="s">
        <v>0</v>
      </c>
      <c r="C108" s="18" t="s">
        <v>46</v>
      </c>
      <c r="D108" s="18" t="s">
        <v>10</v>
      </c>
      <c r="E108" s="18" t="s">
        <v>70</v>
      </c>
      <c r="F108" s="45" t="s">
        <v>18</v>
      </c>
      <c r="G108" s="46">
        <v>0</v>
      </c>
    </row>
    <row r="109" spans="1:7" s="10" customFormat="1" ht="32.25" customHeight="1" x14ac:dyDescent="0.25">
      <c r="A109" s="47" t="s">
        <v>84</v>
      </c>
      <c r="B109" s="18" t="s">
        <v>0</v>
      </c>
      <c r="C109" s="18" t="s">
        <v>46</v>
      </c>
      <c r="D109" s="18" t="s">
        <v>10</v>
      </c>
      <c r="E109" s="18" t="s">
        <v>70</v>
      </c>
      <c r="F109" s="45" t="s">
        <v>19</v>
      </c>
      <c r="G109" s="46">
        <v>0</v>
      </c>
    </row>
    <row r="110" spans="1:7" s="10" customFormat="1" ht="31.2" x14ac:dyDescent="0.25">
      <c r="A110" s="47" t="s">
        <v>90</v>
      </c>
      <c r="B110" s="18" t="s">
        <v>0</v>
      </c>
      <c r="C110" s="18" t="s">
        <v>46</v>
      </c>
      <c r="D110" s="18" t="s">
        <v>10</v>
      </c>
      <c r="E110" s="18" t="s">
        <v>70</v>
      </c>
      <c r="F110" s="45" t="s">
        <v>87</v>
      </c>
      <c r="G110" s="46"/>
    </row>
    <row r="111" spans="1:7" s="10" customFormat="1" ht="62.4" x14ac:dyDescent="0.25">
      <c r="A111" s="43" t="s">
        <v>111</v>
      </c>
      <c r="B111" s="50" t="s">
        <v>0</v>
      </c>
      <c r="C111" s="50" t="s">
        <v>46</v>
      </c>
      <c r="D111" s="50" t="s">
        <v>10</v>
      </c>
      <c r="E111" s="50" t="s">
        <v>110</v>
      </c>
      <c r="F111" s="41"/>
      <c r="G111" s="42">
        <f>G112+G113</f>
        <v>1.4155343563970746E-15</v>
      </c>
    </row>
    <row r="112" spans="1:7" s="10" customFormat="1" ht="48.75" customHeight="1" x14ac:dyDescent="0.25">
      <c r="A112" s="47" t="s">
        <v>88</v>
      </c>
      <c r="B112" s="50" t="s">
        <v>0</v>
      </c>
      <c r="C112" s="50" t="s">
        <v>46</v>
      </c>
      <c r="D112" s="50" t="s">
        <v>10</v>
      </c>
      <c r="E112" s="50" t="s">
        <v>110</v>
      </c>
      <c r="F112" s="41" t="s">
        <v>18</v>
      </c>
      <c r="G112" s="42">
        <f>20.1-20-0.1</f>
        <v>1.4155343563970746E-15</v>
      </c>
    </row>
    <row r="113" spans="1:7" ht="31.2" x14ac:dyDescent="0.25">
      <c r="A113" s="47" t="s">
        <v>90</v>
      </c>
      <c r="B113" s="18" t="s">
        <v>0</v>
      </c>
      <c r="C113" s="18" t="s">
        <v>46</v>
      </c>
      <c r="D113" s="18" t="s">
        <v>10</v>
      </c>
      <c r="E113" s="18" t="s">
        <v>110</v>
      </c>
      <c r="F113" s="45" t="s">
        <v>87</v>
      </c>
      <c r="G113" s="42"/>
    </row>
    <row r="114" spans="1:7" ht="99.75" customHeight="1" x14ac:dyDescent="0.25">
      <c r="A114" s="24" t="s">
        <v>135</v>
      </c>
      <c r="B114" s="18" t="s">
        <v>0</v>
      </c>
      <c r="C114" s="18" t="s">
        <v>46</v>
      </c>
      <c r="D114" s="18" t="s">
        <v>10</v>
      </c>
      <c r="E114" s="18" t="s">
        <v>63</v>
      </c>
      <c r="F114" s="45"/>
      <c r="G114" s="46">
        <f>SUM(G115:G116)</f>
        <v>1965</v>
      </c>
    </row>
    <row r="115" spans="1:7" ht="48" customHeight="1" x14ac:dyDescent="0.25">
      <c r="A115" s="47" t="s">
        <v>88</v>
      </c>
      <c r="B115" s="18" t="s">
        <v>0</v>
      </c>
      <c r="C115" s="18" t="s">
        <v>46</v>
      </c>
      <c r="D115" s="18" t="s">
        <v>10</v>
      </c>
      <c r="E115" s="18" t="s">
        <v>63</v>
      </c>
      <c r="F115" s="45" t="s">
        <v>18</v>
      </c>
      <c r="G115" s="46">
        <v>28.9</v>
      </c>
    </row>
    <row r="116" spans="1:7" ht="34.5" customHeight="1" x14ac:dyDescent="0.25">
      <c r="A116" s="47" t="s">
        <v>90</v>
      </c>
      <c r="B116" s="18" t="s">
        <v>0</v>
      </c>
      <c r="C116" s="18" t="s">
        <v>46</v>
      </c>
      <c r="D116" s="18" t="s">
        <v>10</v>
      </c>
      <c r="E116" s="18" t="s">
        <v>63</v>
      </c>
      <c r="F116" s="45" t="s">
        <v>87</v>
      </c>
      <c r="G116" s="46">
        <f>568.1+1335.9+32.1</f>
        <v>1936.1</v>
      </c>
    </row>
    <row r="117" spans="1:7" ht="64.5" customHeight="1" x14ac:dyDescent="0.25">
      <c r="A117" s="47" t="s">
        <v>365</v>
      </c>
      <c r="B117" s="18" t="s">
        <v>0</v>
      </c>
      <c r="C117" s="18">
        <v>1</v>
      </c>
      <c r="D117" s="18" t="s">
        <v>5</v>
      </c>
      <c r="E117" s="18"/>
      <c r="F117" s="47"/>
      <c r="G117" s="46">
        <f>SUM(G118)</f>
        <v>84498</v>
      </c>
    </row>
    <row r="118" spans="1:7" ht="31.2" x14ac:dyDescent="0.25">
      <c r="A118" s="47" t="s">
        <v>188</v>
      </c>
      <c r="B118" s="18" t="s">
        <v>0</v>
      </c>
      <c r="C118" s="18" t="s">
        <v>46</v>
      </c>
      <c r="D118" s="18" t="s">
        <v>5</v>
      </c>
      <c r="E118" s="18" t="s">
        <v>187</v>
      </c>
      <c r="F118" s="45"/>
      <c r="G118" s="46">
        <f>G119</f>
        <v>84498</v>
      </c>
    </row>
    <row r="119" spans="1:7" ht="31.2" x14ac:dyDescent="0.25">
      <c r="A119" s="47" t="s">
        <v>90</v>
      </c>
      <c r="B119" s="18" t="s">
        <v>0</v>
      </c>
      <c r="C119" s="18" t="s">
        <v>46</v>
      </c>
      <c r="D119" s="18" t="s">
        <v>5</v>
      </c>
      <c r="E119" s="18" t="s">
        <v>187</v>
      </c>
      <c r="F119" s="45" t="s">
        <v>87</v>
      </c>
      <c r="G119" s="46">
        <v>84498</v>
      </c>
    </row>
    <row r="120" spans="1:7" s="10" customFormat="1" ht="46.8" x14ac:dyDescent="0.25">
      <c r="A120" s="47" t="s">
        <v>297</v>
      </c>
      <c r="B120" s="18" t="s">
        <v>167</v>
      </c>
      <c r="C120" s="18" t="s">
        <v>46</v>
      </c>
      <c r="D120" s="18" t="s">
        <v>7</v>
      </c>
      <c r="E120" s="18"/>
      <c r="F120" s="45"/>
      <c r="G120" s="46">
        <f>G121</f>
        <v>0</v>
      </c>
    </row>
    <row r="121" spans="1:7" s="10" customFormat="1" ht="46.8" x14ac:dyDescent="0.25">
      <c r="A121" s="47" t="s">
        <v>297</v>
      </c>
      <c r="B121" s="18" t="s">
        <v>0</v>
      </c>
      <c r="C121" s="18" t="s">
        <v>46</v>
      </c>
      <c r="D121" s="18" t="s">
        <v>7</v>
      </c>
      <c r="E121" s="18" t="s">
        <v>168</v>
      </c>
      <c r="F121" s="45"/>
      <c r="G121" s="46">
        <f>G122</f>
        <v>0</v>
      </c>
    </row>
    <row r="122" spans="1:7" s="10" customFormat="1" x14ac:dyDescent="0.25">
      <c r="A122" s="47" t="s">
        <v>9</v>
      </c>
      <c r="B122" s="18" t="s">
        <v>0</v>
      </c>
      <c r="C122" s="18" t="s">
        <v>46</v>
      </c>
      <c r="D122" s="18" t="s">
        <v>7</v>
      </c>
      <c r="E122" s="18" t="s">
        <v>168</v>
      </c>
      <c r="F122" s="45" t="s">
        <v>24</v>
      </c>
      <c r="G122" s="46"/>
    </row>
    <row r="123" spans="1:7" s="10" customFormat="1" ht="46.8" x14ac:dyDescent="0.25">
      <c r="A123" s="47" t="s">
        <v>143</v>
      </c>
      <c r="B123" s="18" t="s">
        <v>0</v>
      </c>
      <c r="C123" s="18" t="s">
        <v>46</v>
      </c>
      <c r="D123" s="18" t="s">
        <v>330</v>
      </c>
      <c r="E123" s="18"/>
      <c r="F123" s="45"/>
      <c r="G123" s="46">
        <f>G124</f>
        <v>0</v>
      </c>
    </row>
    <row r="124" spans="1:7" s="10" customFormat="1" x14ac:dyDescent="0.25">
      <c r="A124" s="47" t="s">
        <v>237</v>
      </c>
      <c r="B124" s="18" t="s">
        <v>0</v>
      </c>
      <c r="C124" s="18" t="s">
        <v>46</v>
      </c>
      <c r="D124" s="18" t="s">
        <v>330</v>
      </c>
      <c r="E124" s="18" t="s">
        <v>236</v>
      </c>
      <c r="F124" s="45"/>
      <c r="G124" s="46">
        <f>G125+G126</f>
        <v>0</v>
      </c>
    </row>
    <row r="125" spans="1:7" s="10" customFormat="1" ht="52.5" customHeight="1" x14ac:dyDescent="0.25">
      <c r="A125" s="47" t="s">
        <v>88</v>
      </c>
      <c r="B125" s="18" t="s">
        <v>0</v>
      </c>
      <c r="C125" s="18" t="s">
        <v>46</v>
      </c>
      <c r="D125" s="18" t="s">
        <v>330</v>
      </c>
      <c r="E125" s="18" t="s">
        <v>236</v>
      </c>
      <c r="F125" s="45" t="s">
        <v>18</v>
      </c>
      <c r="G125" s="46"/>
    </row>
    <row r="126" spans="1:7" s="10" customFormat="1" ht="31.2" x14ac:dyDescent="0.25">
      <c r="A126" s="47" t="s">
        <v>90</v>
      </c>
      <c r="B126" s="18" t="s">
        <v>0</v>
      </c>
      <c r="C126" s="18" t="s">
        <v>46</v>
      </c>
      <c r="D126" s="18" t="s">
        <v>330</v>
      </c>
      <c r="E126" s="18" t="s">
        <v>236</v>
      </c>
      <c r="F126" s="45" t="s">
        <v>87</v>
      </c>
      <c r="G126" s="46"/>
    </row>
    <row r="127" spans="1:7" s="10" customFormat="1" ht="31.2" x14ac:dyDescent="0.25">
      <c r="A127" s="47" t="s">
        <v>331</v>
      </c>
      <c r="B127" s="18" t="s">
        <v>0</v>
      </c>
      <c r="C127" s="18" t="s">
        <v>46</v>
      </c>
      <c r="D127" s="18" t="s">
        <v>8</v>
      </c>
      <c r="E127" s="18"/>
      <c r="F127" s="45"/>
      <c r="G127" s="46">
        <f>SUM(G128)</f>
        <v>4328.5999999999995</v>
      </c>
    </row>
    <row r="128" spans="1:7" s="10" customFormat="1" ht="62.4" x14ac:dyDescent="0.25">
      <c r="A128" s="47" t="s">
        <v>153</v>
      </c>
      <c r="B128" s="18" t="s">
        <v>0</v>
      </c>
      <c r="C128" s="18" t="s">
        <v>46</v>
      </c>
      <c r="D128" s="18" t="s">
        <v>8</v>
      </c>
      <c r="E128" s="18" t="s">
        <v>154</v>
      </c>
      <c r="F128" s="18"/>
      <c r="G128" s="46">
        <f>SUM(G129:G130)</f>
        <v>4328.5999999999995</v>
      </c>
    </row>
    <row r="129" spans="1:7" s="10" customFormat="1" ht="49.5" customHeight="1" x14ac:dyDescent="0.25">
      <c r="A129" s="47" t="s">
        <v>88</v>
      </c>
      <c r="B129" s="18" t="s">
        <v>0</v>
      </c>
      <c r="C129" s="18" t="s">
        <v>46</v>
      </c>
      <c r="D129" s="18" t="s">
        <v>8</v>
      </c>
      <c r="E129" s="18" t="s">
        <v>154</v>
      </c>
      <c r="F129" s="18" t="s">
        <v>18</v>
      </c>
      <c r="G129" s="46">
        <v>63.9</v>
      </c>
    </row>
    <row r="130" spans="1:7" s="10" customFormat="1" ht="31.2" x14ac:dyDescent="0.25">
      <c r="A130" s="47" t="s">
        <v>90</v>
      </c>
      <c r="B130" s="18" t="s">
        <v>0</v>
      </c>
      <c r="C130" s="18" t="s">
        <v>46</v>
      </c>
      <c r="D130" s="18" t="s">
        <v>8</v>
      </c>
      <c r="E130" s="18" t="s">
        <v>154</v>
      </c>
      <c r="F130" s="18" t="s">
        <v>87</v>
      </c>
      <c r="G130" s="46">
        <v>4264.7</v>
      </c>
    </row>
    <row r="131" spans="1:7" s="10" customFormat="1" ht="30" customHeight="1" x14ac:dyDescent="0.25">
      <c r="A131" s="47" t="s">
        <v>305</v>
      </c>
      <c r="B131" s="18" t="s">
        <v>0</v>
      </c>
      <c r="C131" s="18" t="s">
        <v>46</v>
      </c>
      <c r="D131" s="18" t="s">
        <v>214</v>
      </c>
      <c r="E131" s="18"/>
      <c r="F131" s="45"/>
      <c r="G131" s="46">
        <f>SUM(G134+G132)</f>
        <v>0</v>
      </c>
    </row>
    <row r="132" spans="1:7" s="10" customFormat="1" ht="46.8" x14ac:dyDescent="0.25">
      <c r="A132" s="47" t="s">
        <v>216</v>
      </c>
      <c r="B132" s="18" t="s">
        <v>0</v>
      </c>
      <c r="C132" s="18" t="s">
        <v>46</v>
      </c>
      <c r="D132" s="18" t="s">
        <v>214</v>
      </c>
      <c r="E132" s="18" t="s">
        <v>217</v>
      </c>
      <c r="F132" s="45"/>
      <c r="G132" s="46">
        <f>SUM(G133)</f>
        <v>0</v>
      </c>
    </row>
    <row r="133" spans="1:7" s="10" customFormat="1" ht="31.5" customHeight="1" x14ac:dyDescent="0.25">
      <c r="A133" s="47" t="s">
        <v>90</v>
      </c>
      <c r="B133" s="18" t="s">
        <v>0</v>
      </c>
      <c r="C133" s="18" t="s">
        <v>46</v>
      </c>
      <c r="D133" s="18" t="s">
        <v>214</v>
      </c>
      <c r="E133" s="18" t="s">
        <v>217</v>
      </c>
      <c r="F133" s="45" t="s">
        <v>87</v>
      </c>
      <c r="G133" s="46"/>
    </row>
    <row r="134" spans="1:7" s="10" customFormat="1" ht="53.25" customHeight="1" x14ac:dyDescent="0.25">
      <c r="A134" s="47" t="s">
        <v>213</v>
      </c>
      <c r="B134" s="18" t="s">
        <v>0</v>
      </c>
      <c r="C134" s="18" t="s">
        <v>46</v>
      </c>
      <c r="D134" s="18" t="s">
        <v>214</v>
      </c>
      <c r="E134" s="18" t="s">
        <v>215</v>
      </c>
      <c r="F134" s="45"/>
      <c r="G134" s="46">
        <f>SUM(G135)</f>
        <v>0</v>
      </c>
    </row>
    <row r="135" spans="1:7" s="10" customFormat="1" ht="36.75" customHeight="1" x14ac:dyDescent="0.25">
      <c r="A135" s="47" t="s">
        <v>90</v>
      </c>
      <c r="B135" s="18" t="s">
        <v>0</v>
      </c>
      <c r="C135" s="18" t="s">
        <v>46</v>
      </c>
      <c r="D135" s="18" t="s">
        <v>214</v>
      </c>
      <c r="E135" s="18" t="s">
        <v>215</v>
      </c>
      <c r="F135" s="45" t="s">
        <v>87</v>
      </c>
      <c r="G135" s="46"/>
    </row>
    <row r="136" spans="1:7" s="10" customFormat="1" ht="21" customHeight="1" x14ac:dyDescent="0.25">
      <c r="A136" s="47" t="s">
        <v>392</v>
      </c>
      <c r="B136" s="18" t="s">
        <v>0</v>
      </c>
      <c r="C136" s="18" t="s">
        <v>46</v>
      </c>
      <c r="D136" s="18" t="s">
        <v>393</v>
      </c>
      <c r="E136" s="18"/>
      <c r="F136" s="45"/>
      <c r="G136" s="46">
        <f>G139+G141+G137</f>
        <v>109123.1</v>
      </c>
    </row>
    <row r="137" spans="1:7" s="10" customFormat="1" ht="114" customHeight="1" x14ac:dyDescent="0.25">
      <c r="A137" s="47" t="s">
        <v>398</v>
      </c>
      <c r="B137" s="18" t="s">
        <v>0</v>
      </c>
      <c r="C137" s="18" t="s">
        <v>46</v>
      </c>
      <c r="D137" s="18" t="s">
        <v>393</v>
      </c>
      <c r="E137" s="18" t="s">
        <v>245</v>
      </c>
      <c r="F137" s="45"/>
      <c r="G137" s="46">
        <v>1953</v>
      </c>
    </row>
    <row r="138" spans="1:7" s="10" customFormat="1" ht="34.200000000000003" customHeight="1" x14ac:dyDescent="0.25">
      <c r="A138" s="47" t="s">
        <v>90</v>
      </c>
      <c r="B138" s="18" t="s">
        <v>0</v>
      </c>
      <c r="C138" s="18" t="s">
        <v>46</v>
      </c>
      <c r="D138" s="18" t="s">
        <v>393</v>
      </c>
      <c r="E138" s="18" t="s">
        <v>245</v>
      </c>
      <c r="F138" s="45" t="s">
        <v>87</v>
      </c>
      <c r="G138" s="46">
        <v>1953</v>
      </c>
    </row>
    <row r="139" spans="1:7" s="10" customFormat="1" ht="36.75" customHeight="1" x14ac:dyDescent="0.25">
      <c r="A139" s="47" t="s">
        <v>216</v>
      </c>
      <c r="B139" s="18" t="s">
        <v>0</v>
      </c>
      <c r="C139" s="18" t="s">
        <v>46</v>
      </c>
      <c r="D139" s="18" t="s">
        <v>393</v>
      </c>
      <c r="E139" s="18" t="s">
        <v>217</v>
      </c>
      <c r="F139" s="45"/>
      <c r="G139" s="46">
        <f>G140</f>
        <v>5707.8</v>
      </c>
    </row>
    <row r="140" spans="1:7" s="10" customFormat="1" ht="36.75" customHeight="1" x14ac:dyDescent="0.25">
      <c r="A140" s="47" t="s">
        <v>90</v>
      </c>
      <c r="B140" s="18" t="s">
        <v>0</v>
      </c>
      <c r="C140" s="18" t="s">
        <v>46</v>
      </c>
      <c r="D140" s="18" t="s">
        <v>393</v>
      </c>
      <c r="E140" s="18" t="s">
        <v>217</v>
      </c>
      <c r="F140" s="45" t="s">
        <v>87</v>
      </c>
      <c r="G140" s="46">
        <v>5707.8</v>
      </c>
    </row>
    <row r="141" spans="1:7" s="10" customFormat="1" ht="112.95" customHeight="1" x14ac:dyDescent="0.25">
      <c r="A141" s="47" t="s">
        <v>394</v>
      </c>
      <c r="B141" s="18" t="s">
        <v>0</v>
      </c>
      <c r="C141" s="18" t="s">
        <v>46</v>
      </c>
      <c r="D141" s="18" t="s">
        <v>393</v>
      </c>
      <c r="E141" s="18" t="s">
        <v>395</v>
      </c>
      <c r="F141" s="45"/>
      <c r="G141" s="46">
        <v>101462.3</v>
      </c>
    </row>
    <row r="142" spans="1:7" s="10" customFormat="1" ht="36.75" customHeight="1" x14ac:dyDescent="0.25">
      <c r="A142" s="47" t="s">
        <v>90</v>
      </c>
      <c r="B142" s="18" t="s">
        <v>0</v>
      </c>
      <c r="C142" s="18" t="s">
        <v>46</v>
      </c>
      <c r="D142" s="18" t="s">
        <v>393</v>
      </c>
      <c r="E142" s="18" t="s">
        <v>395</v>
      </c>
      <c r="F142" s="45" t="s">
        <v>87</v>
      </c>
      <c r="G142" s="46">
        <v>101462.3</v>
      </c>
    </row>
    <row r="143" spans="1:7" s="10" customFormat="1" x14ac:dyDescent="0.25">
      <c r="A143" s="23" t="s">
        <v>312</v>
      </c>
      <c r="B143" s="18" t="s">
        <v>1</v>
      </c>
      <c r="C143" s="18"/>
      <c r="D143" s="18"/>
      <c r="E143" s="18"/>
      <c r="F143" s="45"/>
      <c r="G143" s="46">
        <f>SUM(G144)</f>
        <v>69609.7</v>
      </c>
    </row>
    <row r="144" spans="1:7" s="10" customFormat="1" ht="51" customHeight="1" x14ac:dyDescent="0.25">
      <c r="A144" s="23" t="s">
        <v>379</v>
      </c>
      <c r="B144" s="18" t="s">
        <v>1</v>
      </c>
      <c r="C144" s="18" t="s">
        <v>46</v>
      </c>
      <c r="D144" s="18"/>
      <c r="E144" s="18"/>
      <c r="F144" s="45"/>
      <c r="G144" s="46">
        <f>SUM(G145+G154+G167)</f>
        <v>69609.7</v>
      </c>
    </row>
    <row r="145" spans="1:7" s="10" customFormat="1" ht="31.2" x14ac:dyDescent="0.25">
      <c r="A145" s="23" t="s">
        <v>366</v>
      </c>
      <c r="B145" s="18" t="s">
        <v>1</v>
      </c>
      <c r="C145" s="18" t="s">
        <v>46</v>
      </c>
      <c r="D145" s="18" t="s">
        <v>0</v>
      </c>
      <c r="E145" s="18"/>
      <c r="F145" s="45"/>
      <c r="G145" s="46">
        <f>SUM(G146+G150+G152)</f>
        <v>15750</v>
      </c>
    </row>
    <row r="146" spans="1:7" s="10" customFormat="1" ht="31.2" x14ac:dyDescent="0.25">
      <c r="A146" s="47" t="s">
        <v>367</v>
      </c>
      <c r="B146" s="18" t="s">
        <v>1</v>
      </c>
      <c r="C146" s="18" t="s">
        <v>46</v>
      </c>
      <c r="D146" s="18" t="s">
        <v>0</v>
      </c>
      <c r="E146" s="18" t="s">
        <v>162</v>
      </c>
      <c r="F146" s="45"/>
      <c r="G146" s="46">
        <f>G147+G149+G148</f>
        <v>0</v>
      </c>
    </row>
    <row r="147" spans="1:7" s="10" customFormat="1" ht="31.2" x14ac:dyDescent="0.25">
      <c r="A147" s="47" t="s">
        <v>89</v>
      </c>
      <c r="B147" s="18" t="s">
        <v>1</v>
      </c>
      <c r="C147" s="18" t="s">
        <v>46</v>
      </c>
      <c r="D147" s="18" t="s">
        <v>0</v>
      </c>
      <c r="E147" s="18" t="s">
        <v>162</v>
      </c>
      <c r="F147" s="45" t="s">
        <v>19</v>
      </c>
      <c r="G147" s="46"/>
    </row>
    <row r="148" spans="1:7" s="10" customFormat="1" ht="34.5" customHeight="1" x14ac:dyDescent="0.25">
      <c r="A148" s="47" t="s">
        <v>92</v>
      </c>
      <c r="B148" s="18" t="s">
        <v>1</v>
      </c>
      <c r="C148" s="18" t="s">
        <v>46</v>
      </c>
      <c r="D148" s="18" t="s">
        <v>0</v>
      </c>
      <c r="E148" s="18" t="s">
        <v>162</v>
      </c>
      <c r="F148" s="45" t="s">
        <v>93</v>
      </c>
      <c r="G148" s="46"/>
    </row>
    <row r="149" spans="1:7" s="10" customFormat="1" ht="31.2" x14ac:dyDescent="0.25">
      <c r="A149" s="47" t="s">
        <v>90</v>
      </c>
      <c r="B149" s="18" t="s">
        <v>1</v>
      </c>
      <c r="C149" s="18" t="s">
        <v>46</v>
      </c>
      <c r="D149" s="18" t="s">
        <v>0</v>
      </c>
      <c r="E149" s="18" t="s">
        <v>162</v>
      </c>
      <c r="F149" s="45" t="s">
        <v>87</v>
      </c>
      <c r="G149" s="46"/>
    </row>
    <row r="150" spans="1:7" s="10" customFormat="1" ht="124.8" x14ac:dyDescent="0.25">
      <c r="A150" s="47" t="s">
        <v>325</v>
      </c>
      <c r="B150" s="18" t="s">
        <v>1</v>
      </c>
      <c r="C150" s="18" t="s">
        <v>46</v>
      </c>
      <c r="D150" s="18" t="s">
        <v>0</v>
      </c>
      <c r="E150" s="18" t="s">
        <v>235</v>
      </c>
      <c r="F150" s="45"/>
      <c r="G150" s="46">
        <f>SUM(G151)</f>
        <v>15750</v>
      </c>
    </row>
    <row r="151" spans="1:7" s="10" customFormat="1" ht="33.75" customHeight="1" x14ac:dyDescent="0.25">
      <c r="A151" s="47" t="s">
        <v>92</v>
      </c>
      <c r="B151" s="18" t="s">
        <v>1</v>
      </c>
      <c r="C151" s="18" t="s">
        <v>46</v>
      </c>
      <c r="D151" s="18" t="s">
        <v>0</v>
      </c>
      <c r="E151" s="18" t="s">
        <v>235</v>
      </c>
      <c r="F151" s="45" t="s">
        <v>93</v>
      </c>
      <c r="G151" s="46">
        <v>15750</v>
      </c>
    </row>
    <row r="152" spans="1:7" s="10" customFormat="1" x14ac:dyDescent="0.25">
      <c r="A152" s="47" t="s">
        <v>390</v>
      </c>
      <c r="B152" s="18" t="s">
        <v>1</v>
      </c>
      <c r="C152" s="18" t="s">
        <v>46</v>
      </c>
      <c r="D152" s="18" t="s">
        <v>0</v>
      </c>
      <c r="E152" s="18" t="s">
        <v>363</v>
      </c>
      <c r="F152" s="45"/>
      <c r="G152" s="46">
        <f>G153</f>
        <v>0</v>
      </c>
    </row>
    <row r="153" spans="1:7" s="10" customFormat="1" ht="31.2" x14ac:dyDescent="0.25">
      <c r="A153" s="47" t="s">
        <v>90</v>
      </c>
      <c r="B153" s="18" t="s">
        <v>1</v>
      </c>
      <c r="C153" s="18" t="s">
        <v>46</v>
      </c>
      <c r="D153" s="18" t="s">
        <v>0</v>
      </c>
      <c r="E153" s="18" t="s">
        <v>363</v>
      </c>
      <c r="F153" s="45" t="s">
        <v>87</v>
      </c>
      <c r="G153" s="46">
        <f>18672.2+1191.9-18672.2-1191.9</f>
        <v>0</v>
      </c>
    </row>
    <row r="154" spans="1:7" ht="54" customHeight="1" x14ac:dyDescent="0.25">
      <c r="A154" s="23" t="s">
        <v>368</v>
      </c>
      <c r="B154" s="18" t="s">
        <v>1</v>
      </c>
      <c r="C154" s="18" t="s">
        <v>46</v>
      </c>
      <c r="D154" s="18" t="s">
        <v>1</v>
      </c>
      <c r="E154" s="18"/>
      <c r="F154" s="45"/>
      <c r="G154" s="46">
        <f>SUM(G155+G159+G163+G165)</f>
        <v>33995.599999999999</v>
      </c>
    </row>
    <row r="155" spans="1:7" x14ac:dyDescent="0.25">
      <c r="A155" s="23" t="s">
        <v>25</v>
      </c>
      <c r="B155" s="18" t="s">
        <v>1</v>
      </c>
      <c r="C155" s="18" t="s">
        <v>46</v>
      </c>
      <c r="D155" s="18" t="s">
        <v>1</v>
      </c>
      <c r="E155" s="18" t="s">
        <v>35</v>
      </c>
      <c r="F155" s="45"/>
      <c r="G155" s="46">
        <f>SUM(G156:G158)</f>
        <v>8855.9000000000015</v>
      </c>
    </row>
    <row r="156" spans="1:7" ht="50.25" customHeight="1" x14ac:dyDescent="0.25">
      <c r="A156" s="47" t="s">
        <v>88</v>
      </c>
      <c r="B156" s="18" t="s">
        <v>1</v>
      </c>
      <c r="C156" s="18" t="s">
        <v>46</v>
      </c>
      <c r="D156" s="18" t="s">
        <v>1</v>
      </c>
      <c r="E156" s="18" t="s">
        <v>35</v>
      </c>
      <c r="F156" s="45" t="s">
        <v>18</v>
      </c>
      <c r="G156" s="46">
        <v>8791.1</v>
      </c>
    </row>
    <row r="157" spans="1:7" ht="31.2" x14ac:dyDescent="0.25">
      <c r="A157" s="47" t="s">
        <v>89</v>
      </c>
      <c r="B157" s="18" t="s">
        <v>1</v>
      </c>
      <c r="C157" s="18" t="s">
        <v>46</v>
      </c>
      <c r="D157" s="18" t="s">
        <v>1</v>
      </c>
      <c r="E157" s="18" t="s">
        <v>35</v>
      </c>
      <c r="F157" s="45" t="s">
        <v>19</v>
      </c>
      <c r="G157" s="46">
        <v>62.7</v>
      </c>
    </row>
    <row r="158" spans="1:7" x14ac:dyDescent="0.25">
      <c r="A158" s="47" t="s">
        <v>20</v>
      </c>
      <c r="B158" s="18" t="s">
        <v>1</v>
      </c>
      <c r="C158" s="18" t="s">
        <v>46</v>
      </c>
      <c r="D158" s="18" t="s">
        <v>1</v>
      </c>
      <c r="E158" s="18" t="s">
        <v>35</v>
      </c>
      <c r="F158" s="45" t="s">
        <v>21</v>
      </c>
      <c r="G158" s="46">
        <v>2.1</v>
      </c>
    </row>
    <row r="159" spans="1:7" s="10" customFormat="1" ht="46.8" x14ac:dyDescent="0.25">
      <c r="A159" s="23" t="s">
        <v>83</v>
      </c>
      <c r="B159" s="18" t="s">
        <v>1</v>
      </c>
      <c r="C159" s="18" t="s">
        <v>46</v>
      </c>
      <c r="D159" s="18" t="s">
        <v>1</v>
      </c>
      <c r="E159" s="18" t="s">
        <v>41</v>
      </c>
      <c r="F159" s="45"/>
      <c r="G159" s="46">
        <f>SUM(G160:G162)</f>
        <v>25100.199999999997</v>
      </c>
    </row>
    <row r="160" spans="1:7" s="10" customFormat="1" ht="53.25" customHeight="1" x14ac:dyDescent="0.25">
      <c r="A160" s="47" t="s">
        <v>88</v>
      </c>
      <c r="B160" s="18" t="s">
        <v>1</v>
      </c>
      <c r="C160" s="18" t="s">
        <v>46</v>
      </c>
      <c r="D160" s="18" t="s">
        <v>1</v>
      </c>
      <c r="E160" s="18" t="s">
        <v>41</v>
      </c>
      <c r="F160" s="45" t="s">
        <v>18</v>
      </c>
      <c r="G160" s="46">
        <v>20308.3</v>
      </c>
    </row>
    <row r="161" spans="1:7" s="10" customFormat="1" ht="31.2" x14ac:dyDescent="0.25">
      <c r="A161" s="47" t="s">
        <v>89</v>
      </c>
      <c r="B161" s="18" t="s">
        <v>1</v>
      </c>
      <c r="C161" s="18" t="s">
        <v>46</v>
      </c>
      <c r="D161" s="18" t="s">
        <v>1</v>
      </c>
      <c r="E161" s="18" t="s">
        <v>41</v>
      </c>
      <c r="F161" s="45" t="s">
        <v>19</v>
      </c>
      <c r="G161" s="46">
        <v>4609.8999999999996</v>
      </c>
    </row>
    <row r="162" spans="1:7" s="10" customFormat="1" x14ac:dyDescent="0.25">
      <c r="A162" s="47" t="s">
        <v>20</v>
      </c>
      <c r="B162" s="18" t="s">
        <v>1</v>
      </c>
      <c r="C162" s="18" t="s">
        <v>46</v>
      </c>
      <c r="D162" s="18" t="s">
        <v>1</v>
      </c>
      <c r="E162" s="18" t="s">
        <v>41</v>
      </c>
      <c r="F162" s="45" t="s">
        <v>21</v>
      </c>
      <c r="G162" s="46">
        <v>182</v>
      </c>
    </row>
    <row r="163" spans="1:7" x14ac:dyDescent="0.25">
      <c r="A163" s="47" t="s">
        <v>172</v>
      </c>
      <c r="B163" s="18" t="s">
        <v>1</v>
      </c>
      <c r="C163" s="19">
        <v>1</v>
      </c>
      <c r="D163" s="18" t="s">
        <v>1</v>
      </c>
      <c r="E163" s="18" t="s">
        <v>173</v>
      </c>
      <c r="F163" s="18"/>
      <c r="G163" s="46">
        <f>SUM(G164)</f>
        <v>22.8</v>
      </c>
    </row>
    <row r="164" spans="1:7" ht="31.2" x14ac:dyDescent="0.25">
      <c r="A164" s="47" t="s">
        <v>89</v>
      </c>
      <c r="B164" s="18" t="s">
        <v>1</v>
      </c>
      <c r="C164" s="19">
        <v>1</v>
      </c>
      <c r="D164" s="18" t="s">
        <v>1</v>
      </c>
      <c r="E164" s="18" t="s">
        <v>173</v>
      </c>
      <c r="F164" s="18" t="s">
        <v>19</v>
      </c>
      <c r="G164" s="46">
        <v>22.8</v>
      </c>
    </row>
    <row r="165" spans="1:7" x14ac:dyDescent="0.25">
      <c r="A165" s="47" t="s">
        <v>178</v>
      </c>
      <c r="B165" s="18" t="s">
        <v>1</v>
      </c>
      <c r="C165" s="18" t="s">
        <v>46</v>
      </c>
      <c r="D165" s="18" t="s">
        <v>1</v>
      </c>
      <c r="E165" s="18" t="s">
        <v>179</v>
      </c>
      <c r="F165" s="45"/>
      <c r="G165" s="46">
        <f>SUM(G166)</f>
        <v>16.7</v>
      </c>
    </row>
    <row r="166" spans="1:7" ht="31.2" x14ac:dyDescent="0.25">
      <c r="A166" s="47" t="s">
        <v>89</v>
      </c>
      <c r="B166" s="18" t="s">
        <v>1</v>
      </c>
      <c r="C166" s="18" t="s">
        <v>46</v>
      </c>
      <c r="D166" s="18" t="s">
        <v>1</v>
      </c>
      <c r="E166" s="18" t="s">
        <v>179</v>
      </c>
      <c r="F166" s="45" t="s">
        <v>19</v>
      </c>
      <c r="G166" s="46">
        <v>16.7</v>
      </c>
    </row>
    <row r="167" spans="1:7" x14ac:dyDescent="0.25">
      <c r="A167" s="56" t="s">
        <v>413</v>
      </c>
      <c r="B167" s="53" t="s">
        <v>1</v>
      </c>
      <c r="C167" s="53" t="s">
        <v>46</v>
      </c>
      <c r="D167" s="53" t="s">
        <v>405</v>
      </c>
      <c r="E167" s="53"/>
      <c r="F167" s="54"/>
      <c r="G167" s="46">
        <f>G168</f>
        <v>19864.100000000002</v>
      </c>
    </row>
    <row r="168" spans="1:7" x14ac:dyDescent="0.25">
      <c r="A168" s="56" t="s">
        <v>390</v>
      </c>
      <c r="B168" s="53" t="s">
        <v>1</v>
      </c>
      <c r="C168" s="53" t="s">
        <v>46</v>
      </c>
      <c r="D168" s="53" t="s">
        <v>405</v>
      </c>
      <c r="E168" s="53" t="s">
        <v>406</v>
      </c>
      <c r="F168" s="54"/>
      <c r="G168" s="46">
        <f>G169</f>
        <v>19864.100000000002</v>
      </c>
    </row>
    <row r="169" spans="1:7" ht="31.2" x14ac:dyDescent="0.25">
      <c r="A169" s="56" t="s">
        <v>92</v>
      </c>
      <c r="B169" s="53" t="s">
        <v>1</v>
      </c>
      <c r="C169" s="53" t="s">
        <v>46</v>
      </c>
      <c r="D169" s="53" t="s">
        <v>405</v>
      </c>
      <c r="E169" s="53" t="s">
        <v>406</v>
      </c>
      <c r="F169" s="54" t="s">
        <v>93</v>
      </c>
      <c r="G169" s="46">
        <f>18672.2+1191.9</f>
        <v>19864.100000000002</v>
      </c>
    </row>
    <row r="170" spans="1:7" x14ac:dyDescent="0.25">
      <c r="A170" s="23" t="s">
        <v>321</v>
      </c>
      <c r="B170" s="18" t="s">
        <v>2</v>
      </c>
      <c r="C170" s="18"/>
      <c r="D170" s="18"/>
      <c r="E170" s="18"/>
      <c r="F170" s="45"/>
      <c r="G170" s="46">
        <f>SUM(G171)</f>
        <v>24266</v>
      </c>
    </row>
    <row r="171" spans="1:7" ht="31.2" x14ac:dyDescent="0.25">
      <c r="A171" s="47" t="s">
        <v>322</v>
      </c>
      <c r="B171" s="18" t="s">
        <v>2</v>
      </c>
      <c r="C171" s="18" t="s">
        <v>46</v>
      </c>
      <c r="D171" s="18"/>
      <c r="E171" s="18"/>
      <c r="F171" s="45"/>
      <c r="G171" s="46">
        <f>SUM(G172)</f>
        <v>24266</v>
      </c>
    </row>
    <row r="172" spans="1:7" ht="62.4" x14ac:dyDescent="0.25">
      <c r="A172" s="47" t="s">
        <v>323</v>
      </c>
      <c r="B172" s="18" t="s">
        <v>2</v>
      </c>
      <c r="C172" s="18" t="s">
        <v>46</v>
      </c>
      <c r="D172" s="18" t="s">
        <v>0</v>
      </c>
      <c r="E172" s="18"/>
      <c r="F172" s="45"/>
      <c r="G172" s="46">
        <f>SUM(G173+G175)</f>
        <v>24266</v>
      </c>
    </row>
    <row r="173" spans="1:7" ht="46.8" x14ac:dyDescent="0.25">
      <c r="A173" s="47" t="s">
        <v>27</v>
      </c>
      <c r="B173" s="18" t="s">
        <v>2</v>
      </c>
      <c r="C173" s="19">
        <v>1</v>
      </c>
      <c r="D173" s="18" t="s">
        <v>0</v>
      </c>
      <c r="E173" s="18" t="s">
        <v>41</v>
      </c>
      <c r="F173" s="18"/>
      <c r="G173" s="46">
        <f>SUM(G174)</f>
        <v>24266</v>
      </c>
    </row>
    <row r="174" spans="1:7" ht="31.2" x14ac:dyDescent="0.25">
      <c r="A174" s="47" t="s">
        <v>90</v>
      </c>
      <c r="B174" s="18" t="s">
        <v>2</v>
      </c>
      <c r="C174" s="19">
        <v>1</v>
      </c>
      <c r="D174" s="18" t="s">
        <v>0</v>
      </c>
      <c r="E174" s="18" t="s">
        <v>41</v>
      </c>
      <c r="F174" s="18" t="s">
        <v>87</v>
      </c>
      <c r="G174" s="46">
        <v>24266</v>
      </c>
    </row>
    <row r="175" spans="1:7" ht="46.8" x14ac:dyDescent="0.25">
      <c r="A175" s="47" t="s">
        <v>234</v>
      </c>
      <c r="B175" s="18" t="s">
        <v>2</v>
      </c>
      <c r="C175" s="18" t="s">
        <v>46</v>
      </c>
      <c r="D175" s="18" t="s">
        <v>0</v>
      </c>
      <c r="E175" s="18" t="s">
        <v>233</v>
      </c>
      <c r="F175" s="45"/>
      <c r="G175" s="46">
        <f>SUM(G176)</f>
        <v>0</v>
      </c>
    </row>
    <row r="176" spans="1:7" ht="31.2" x14ac:dyDescent="0.25">
      <c r="A176" s="47" t="s">
        <v>89</v>
      </c>
      <c r="B176" s="18" t="s">
        <v>2</v>
      </c>
      <c r="C176" s="18" t="s">
        <v>46</v>
      </c>
      <c r="D176" s="18" t="s">
        <v>0</v>
      </c>
      <c r="E176" s="18" t="s">
        <v>233</v>
      </c>
      <c r="F176" s="45" t="s">
        <v>19</v>
      </c>
      <c r="G176" s="46">
        <v>0</v>
      </c>
    </row>
    <row r="177" spans="1:7" s="10" customFormat="1" x14ac:dyDescent="0.25">
      <c r="A177" s="23" t="s">
        <v>254</v>
      </c>
      <c r="B177" s="18" t="s">
        <v>3</v>
      </c>
      <c r="C177" s="18"/>
      <c r="D177" s="18"/>
      <c r="E177" s="18"/>
      <c r="F177" s="45"/>
      <c r="G177" s="46">
        <f>SUM(G178)</f>
        <v>842521.60000000009</v>
      </c>
    </row>
    <row r="178" spans="1:7" s="10" customFormat="1" x14ac:dyDescent="0.25">
      <c r="A178" s="23" t="s">
        <v>255</v>
      </c>
      <c r="B178" s="18" t="s">
        <v>3</v>
      </c>
      <c r="C178" s="18" t="s">
        <v>46</v>
      </c>
      <c r="D178" s="18"/>
      <c r="E178" s="18"/>
      <c r="F178" s="45"/>
      <c r="G178" s="46">
        <f>SUM(G179+G188+G197+G204+G207)</f>
        <v>842521.60000000009</v>
      </c>
    </row>
    <row r="179" spans="1:7" s="10" customFormat="1" ht="31.2" x14ac:dyDescent="0.25">
      <c r="A179" s="23" t="s">
        <v>369</v>
      </c>
      <c r="B179" s="18" t="s">
        <v>3</v>
      </c>
      <c r="C179" s="18" t="s">
        <v>46</v>
      </c>
      <c r="D179" s="18" t="s">
        <v>0</v>
      </c>
      <c r="E179" s="18"/>
      <c r="F179" s="45"/>
      <c r="G179" s="46">
        <f>SUM(G180+G186+G184)</f>
        <v>8530</v>
      </c>
    </row>
    <row r="180" spans="1:7" s="10" customFormat="1" x14ac:dyDescent="0.25">
      <c r="A180" s="23" t="s">
        <v>25</v>
      </c>
      <c r="B180" s="18" t="s">
        <v>3</v>
      </c>
      <c r="C180" s="18" t="s">
        <v>46</v>
      </c>
      <c r="D180" s="18" t="s">
        <v>0</v>
      </c>
      <c r="E180" s="18" t="s">
        <v>35</v>
      </c>
      <c r="F180" s="45"/>
      <c r="G180" s="46">
        <f>SUM(G181:G183)</f>
        <v>8530</v>
      </c>
    </row>
    <row r="181" spans="1:7" s="10" customFormat="1" ht="51.75" customHeight="1" x14ac:dyDescent="0.25">
      <c r="A181" s="47" t="s">
        <v>88</v>
      </c>
      <c r="B181" s="18" t="s">
        <v>3</v>
      </c>
      <c r="C181" s="18" t="s">
        <v>46</v>
      </c>
      <c r="D181" s="18" t="s">
        <v>0</v>
      </c>
      <c r="E181" s="18" t="s">
        <v>35</v>
      </c>
      <c r="F181" s="45" t="s">
        <v>18</v>
      </c>
      <c r="G181" s="46">
        <v>8252.4</v>
      </c>
    </row>
    <row r="182" spans="1:7" s="10" customFormat="1" ht="31.2" x14ac:dyDescent="0.25">
      <c r="A182" s="47" t="s">
        <v>89</v>
      </c>
      <c r="B182" s="18" t="s">
        <v>3</v>
      </c>
      <c r="C182" s="18" t="s">
        <v>46</v>
      </c>
      <c r="D182" s="18" t="s">
        <v>0</v>
      </c>
      <c r="E182" s="18" t="s">
        <v>35</v>
      </c>
      <c r="F182" s="45" t="s">
        <v>19</v>
      </c>
      <c r="G182" s="46">
        <v>277.60000000000002</v>
      </c>
    </row>
    <row r="183" spans="1:7" s="10" customFormat="1" x14ac:dyDescent="0.25">
      <c r="A183" s="47" t="s">
        <v>20</v>
      </c>
      <c r="B183" s="18" t="s">
        <v>3</v>
      </c>
      <c r="C183" s="18" t="s">
        <v>46</v>
      </c>
      <c r="D183" s="18" t="s">
        <v>0</v>
      </c>
      <c r="E183" s="18" t="s">
        <v>35</v>
      </c>
      <c r="F183" s="45" t="s">
        <v>21</v>
      </c>
      <c r="G183" s="46"/>
    </row>
    <row r="184" spans="1:7" s="10" customFormat="1" x14ac:dyDescent="0.25">
      <c r="A184" s="47" t="s">
        <v>172</v>
      </c>
      <c r="B184" s="18" t="s">
        <v>3</v>
      </c>
      <c r="C184" s="19">
        <v>1</v>
      </c>
      <c r="D184" s="18" t="s">
        <v>0</v>
      </c>
      <c r="E184" s="18" t="s">
        <v>173</v>
      </c>
      <c r="F184" s="18"/>
      <c r="G184" s="46">
        <f>SUM(G185)</f>
        <v>0</v>
      </c>
    </row>
    <row r="185" spans="1:7" s="10" customFormat="1" ht="31.2" x14ac:dyDescent="0.25">
      <c r="A185" s="47" t="s">
        <v>89</v>
      </c>
      <c r="B185" s="18" t="s">
        <v>3</v>
      </c>
      <c r="C185" s="19">
        <v>1</v>
      </c>
      <c r="D185" s="18" t="s">
        <v>0</v>
      </c>
      <c r="E185" s="18" t="s">
        <v>173</v>
      </c>
      <c r="F185" s="18" t="s">
        <v>19</v>
      </c>
      <c r="G185" s="46"/>
    </row>
    <row r="186" spans="1:7" s="10" customFormat="1" x14ac:dyDescent="0.25">
      <c r="A186" s="47" t="s">
        <v>178</v>
      </c>
      <c r="B186" s="18" t="s">
        <v>3</v>
      </c>
      <c r="C186" s="18" t="s">
        <v>46</v>
      </c>
      <c r="D186" s="18" t="s">
        <v>0</v>
      </c>
      <c r="E186" s="18" t="s">
        <v>179</v>
      </c>
      <c r="F186" s="45"/>
      <c r="G186" s="46">
        <f>SUM(G187)</f>
        <v>0</v>
      </c>
    </row>
    <row r="187" spans="1:7" s="10" customFormat="1" ht="31.2" x14ac:dyDescent="0.25">
      <c r="A187" s="47" t="s">
        <v>89</v>
      </c>
      <c r="B187" s="18" t="s">
        <v>3</v>
      </c>
      <c r="C187" s="18" t="s">
        <v>46</v>
      </c>
      <c r="D187" s="18" t="s">
        <v>0</v>
      </c>
      <c r="E187" s="18" t="s">
        <v>179</v>
      </c>
      <c r="F187" s="45" t="s">
        <v>19</v>
      </c>
      <c r="G187" s="46"/>
    </row>
    <row r="188" spans="1:7" s="10" customFormat="1" ht="36" customHeight="1" x14ac:dyDescent="0.25">
      <c r="A188" s="23" t="s">
        <v>334</v>
      </c>
      <c r="B188" s="18" t="s">
        <v>3</v>
      </c>
      <c r="C188" s="18" t="s">
        <v>46</v>
      </c>
      <c r="D188" s="18" t="s">
        <v>1</v>
      </c>
      <c r="E188" s="18"/>
      <c r="F188" s="45"/>
      <c r="G188" s="46">
        <f>G189+G194</f>
        <v>813890.10000000009</v>
      </c>
    </row>
    <row r="189" spans="1:7" s="10" customFormat="1" ht="46.8" x14ac:dyDescent="0.25">
      <c r="A189" s="23" t="s">
        <v>27</v>
      </c>
      <c r="B189" s="18" t="s">
        <v>3</v>
      </c>
      <c r="C189" s="18" t="s">
        <v>46</v>
      </c>
      <c r="D189" s="18" t="s">
        <v>1</v>
      </c>
      <c r="E189" s="18" t="s">
        <v>41</v>
      </c>
      <c r="F189" s="18"/>
      <c r="G189" s="46">
        <f>SUM(G190:G193)</f>
        <v>813808.70000000007</v>
      </c>
    </row>
    <row r="190" spans="1:7" s="10" customFormat="1" ht="54.75" customHeight="1" x14ac:dyDescent="0.25">
      <c r="A190" s="47" t="s">
        <v>88</v>
      </c>
      <c r="B190" s="18" t="s">
        <v>3</v>
      </c>
      <c r="C190" s="18" t="s">
        <v>46</v>
      </c>
      <c r="D190" s="18" t="s">
        <v>1</v>
      </c>
      <c r="E190" s="18" t="s">
        <v>41</v>
      </c>
      <c r="F190" s="45" t="s">
        <v>18</v>
      </c>
      <c r="G190" s="46">
        <v>53507.1</v>
      </c>
    </row>
    <row r="191" spans="1:7" s="10" customFormat="1" ht="31.2" x14ac:dyDescent="0.25">
      <c r="A191" s="47" t="s">
        <v>89</v>
      </c>
      <c r="B191" s="18" t="s">
        <v>3</v>
      </c>
      <c r="C191" s="18" t="s">
        <v>46</v>
      </c>
      <c r="D191" s="18" t="s">
        <v>1</v>
      </c>
      <c r="E191" s="18" t="s">
        <v>41</v>
      </c>
      <c r="F191" s="45" t="s">
        <v>19</v>
      </c>
      <c r="G191" s="46">
        <v>8784.4</v>
      </c>
    </row>
    <row r="192" spans="1:7" s="10" customFormat="1" ht="31.2" x14ac:dyDescent="0.25">
      <c r="A192" s="47" t="s">
        <v>90</v>
      </c>
      <c r="B192" s="18" t="s">
        <v>3</v>
      </c>
      <c r="C192" s="18" t="s">
        <v>46</v>
      </c>
      <c r="D192" s="18" t="s">
        <v>1</v>
      </c>
      <c r="E192" s="18" t="s">
        <v>41</v>
      </c>
      <c r="F192" s="45" t="s">
        <v>87</v>
      </c>
      <c r="G192" s="46">
        <f>169851.2+550108.9+22437.7+9106.5</f>
        <v>751504.3</v>
      </c>
    </row>
    <row r="193" spans="1:7" s="10" customFormat="1" x14ac:dyDescent="0.25">
      <c r="A193" s="47" t="s">
        <v>20</v>
      </c>
      <c r="B193" s="18" t="s">
        <v>3</v>
      </c>
      <c r="C193" s="18" t="s">
        <v>46</v>
      </c>
      <c r="D193" s="18" t="s">
        <v>1</v>
      </c>
      <c r="E193" s="18" t="s">
        <v>41</v>
      </c>
      <c r="F193" s="45" t="s">
        <v>21</v>
      </c>
      <c r="G193" s="46">
        <v>12.9</v>
      </c>
    </row>
    <row r="194" spans="1:7" s="10" customFormat="1" ht="93.6" x14ac:dyDescent="0.25">
      <c r="A194" s="24" t="s">
        <v>135</v>
      </c>
      <c r="B194" s="18" t="s">
        <v>3</v>
      </c>
      <c r="C194" s="18" t="s">
        <v>46</v>
      </c>
      <c r="D194" s="18" t="s">
        <v>1</v>
      </c>
      <c r="E194" s="18" t="s">
        <v>63</v>
      </c>
      <c r="F194" s="45"/>
      <c r="G194" s="46">
        <f>SUM(G195:G196)</f>
        <v>81.400000000000006</v>
      </c>
    </row>
    <row r="195" spans="1:7" s="10" customFormat="1" ht="31.2" x14ac:dyDescent="0.25">
      <c r="A195" s="47" t="s">
        <v>89</v>
      </c>
      <c r="B195" s="18" t="s">
        <v>3</v>
      </c>
      <c r="C195" s="18" t="s">
        <v>46</v>
      </c>
      <c r="D195" s="18" t="s">
        <v>1</v>
      </c>
      <c r="E195" s="18" t="s">
        <v>63</v>
      </c>
      <c r="F195" s="45" t="s">
        <v>19</v>
      </c>
      <c r="G195" s="46">
        <v>1.2</v>
      </c>
    </row>
    <row r="196" spans="1:7" s="10" customFormat="1" ht="31.2" x14ac:dyDescent="0.25">
      <c r="A196" s="47" t="s">
        <v>90</v>
      </c>
      <c r="B196" s="18" t="s">
        <v>3</v>
      </c>
      <c r="C196" s="18" t="s">
        <v>46</v>
      </c>
      <c r="D196" s="18" t="s">
        <v>1</v>
      </c>
      <c r="E196" s="18" t="s">
        <v>63</v>
      </c>
      <c r="F196" s="45" t="s">
        <v>87</v>
      </c>
      <c r="G196" s="46">
        <v>80.2</v>
      </c>
    </row>
    <row r="197" spans="1:7" s="10" customFormat="1" ht="31.2" x14ac:dyDescent="0.25">
      <c r="A197" s="23" t="s">
        <v>335</v>
      </c>
      <c r="B197" s="18" t="s">
        <v>3</v>
      </c>
      <c r="C197" s="18" t="s">
        <v>46</v>
      </c>
      <c r="D197" s="18" t="s">
        <v>4</v>
      </c>
      <c r="E197" s="18"/>
      <c r="F197" s="45"/>
      <c r="G197" s="46">
        <f>SUM(G198+G202+G200)</f>
        <v>15522.5</v>
      </c>
    </row>
    <row r="198" spans="1:7" s="10" customFormat="1" ht="31.2" x14ac:dyDescent="0.25">
      <c r="A198" s="47" t="s">
        <v>339</v>
      </c>
      <c r="B198" s="18" t="s">
        <v>3</v>
      </c>
      <c r="C198" s="18" t="s">
        <v>46</v>
      </c>
      <c r="D198" s="18" t="s">
        <v>4</v>
      </c>
      <c r="E198" s="18" t="s">
        <v>338</v>
      </c>
      <c r="F198" s="45"/>
      <c r="G198" s="46">
        <f>G199</f>
        <v>13685.199999999999</v>
      </c>
    </row>
    <row r="199" spans="1:7" s="10" customFormat="1" ht="31.2" x14ac:dyDescent="0.25">
      <c r="A199" s="47" t="s">
        <v>90</v>
      </c>
      <c r="B199" s="18" t="s">
        <v>3</v>
      </c>
      <c r="C199" s="18" t="s">
        <v>46</v>
      </c>
      <c r="D199" s="18" t="s">
        <v>4</v>
      </c>
      <c r="E199" s="18" t="s">
        <v>338</v>
      </c>
      <c r="F199" s="45" t="s">
        <v>87</v>
      </c>
      <c r="G199" s="46">
        <f>11221.8+2463.4</f>
        <v>13685.199999999999</v>
      </c>
    </row>
    <row r="200" spans="1:7" s="10" customFormat="1" ht="31.2" x14ac:dyDescent="0.25">
      <c r="A200" s="47" t="s">
        <v>337</v>
      </c>
      <c r="B200" s="18" t="s">
        <v>3</v>
      </c>
      <c r="C200" s="18" t="s">
        <v>46</v>
      </c>
      <c r="D200" s="18" t="s">
        <v>4</v>
      </c>
      <c r="E200" s="18" t="s">
        <v>336</v>
      </c>
      <c r="F200" s="45"/>
      <c r="G200" s="46">
        <f>G201</f>
        <v>1199.7</v>
      </c>
    </row>
    <row r="201" spans="1:7" s="10" customFormat="1" ht="31.2" x14ac:dyDescent="0.25">
      <c r="A201" s="47" t="s">
        <v>90</v>
      </c>
      <c r="B201" s="18" t="s">
        <v>3</v>
      </c>
      <c r="C201" s="18" t="s">
        <v>46</v>
      </c>
      <c r="D201" s="18" t="s">
        <v>4</v>
      </c>
      <c r="E201" s="18" t="s">
        <v>336</v>
      </c>
      <c r="F201" s="45" t="s">
        <v>87</v>
      </c>
      <c r="G201" s="46">
        <f>983.7+216</f>
        <v>1199.7</v>
      </c>
    </row>
    <row r="202" spans="1:7" s="10" customFormat="1" x14ac:dyDescent="0.25">
      <c r="A202" s="22" t="s">
        <v>171</v>
      </c>
      <c r="B202" s="18" t="s">
        <v>3</v>
      </c>
      <c r="C202" s="18" t="s">
        <v>46</v>
      </c>
      <c r="D202" s="18" t="s">
        <v>4</v>
      </c>
      <c r="E202" s="18" t="s">
        <v>223</v>
      </c>
      <c r="F202" s="45"/>
      <c r="G202" s="46">
        <f>G203</f>
        <v>637.59999999999991</v>
      </c>
    </row>
    <row r="203" spans="1:7" s="10" customFormat="1" ht="31.2" x14ac:dyDescent="0.25">
      <c r="A203" s="47" t="s">
        <v>90</v>
      </c>
      <c r="B203" s="18" t="s">
        <v>3</v>
      </c>
      <c r="C203" s="18" t="s">
        <v>46</v>
      </c>
      <c r="D203" s="18" t="s">
        <v>4</v>
      </c>
      <c r="E203" s="18" t="s">
        <v>223</v>
      </c>
      <c r="F203" s="45" t="s">
        <v>87</v>
      </c>
      <c r="G203" s="46">
        <f>522.8+114.8</f>
        <v>637.59999999999991</v>
      </c>
    </row>
    <row r="204" spans="1:7" s="10" customFormat="1" x14ac:dyDescent="0.25">
      <c r="A204" s="23" t="s">
        <v>364</v>
      </c>
      <c r="B204" s="18" t="s">
        <v>3</v>
      </c>
      <c r="C204" s="18" t="s">
        <v>46</v>
      </c>
      <c r="D204" s="18" t="s">
        <v>169</v>
      </c>
      <c r="E204" s="18"/>
      <c r="F204" s="45"/>
      <c r="G204" s="46">
        <f>G205</f>
        <v>0</v>
      </c>
    </row>
    <row r="205" spans="1:7" s="10" customFormat="1" x14ac:dyDescent="0.25">
      <c r="A205" s="23" t="s">
        <v>171</v>
      </c>
      <c r="B205" s="18" t="s">
        <v>3</v>
      </c>
      <c r="C205" s="18" t="s">
        <v>46</v>
      </c>
      <c r="D205" s="18" t="s">
        <v>169</v>
      </c>
      <c r="E205" s="18" t="s">
        <v>170</v>
      </c>
      <c r="F205" s="45"/>
      <c r="G205" s="46">
        <f>G206</f>
        <v>0</v>
      </c>
    </row>
    <row r="206" spans="1:7" s="10" customFormat="1" ht="36.75" customHeight="1" x14ac:dyDescent="0.25">
      <c r="A206" s="47" t="s">
        <v>90</v>
      </c>
      <c r="B206" s="18" t="s">
        <v>3</v>
      </c>
      <c r="C206" s="18" t="s">
        <v>46</v>
      </c>
      <c r="D206" s="18" t="s">
        <v>169</v>
      </c>
      <c r="E206" s="18" t="s">
        <v>170</v>
      </c>
      <c r="F206" s="45" t="s">
        <v>87</v>
      </c>
      <c r="G206" s="46">
        <f>3754.7+824.3-4579</f>
        <v>0</v>
      </c>
    </row>
    <row r="207" spans="1:7" s="10" customFormat="1" ht="22.95" customHeight="1" x14ac:dyDescent="0.25">
      <c r="A207" s="47" t="s">
        <v>402</v>
      </c>
      <c r="B207" s="18" t="s">
        <v>3</v>
      </c>
      <c r="C207" s="18" t="s">
        <v>46</v>
      </c>
      <c r="D207" s="18" t="s">
        <v>401</v>
      </c>
      <c r="E207" s="18"/>
      <c r="F207" s="45"/>
      <c r="G207" s="46">
        <f>G208</f>
        <v>4579</v>
      </c>
    </row>
    <row r="208" spans="1:7" s="10" customFormat="1" ht="22.2" customHeight="1" x14ac:dyDescent="0.25">
      <c r="A208" s="47" t="s">
        <v>171</v>
      </c>
      <c r="B208" s="18" t="s">
        <v>3</v>
      </c>
      <c r="C208" s="18" t="s">
        <v>46</v>
      </c>
      <c r="D208" s="18" t="s">
        <v>401</v>
      </c>
      <c r="E208" s="18" t="s">
        <v>170</v>
      </c>
      <c r="F208" s="45"/>
      <c r="G208" s="46">
        <f>G209</f>
        <v>4579</v>
      </c>
    </row>
    <row r="209" spans="1:7" s="10" customFormat="1" ht="36.75" customHeight="1" x14ac:dyDescent="0.25">
      <c r="A209" s="47" t="s">
        <v>90</v>
      </c>
      <c r="B209" s="18" t="s">
        <v>3</v>
      </c>
      <c r="C209" s="18" t="s">
        <v>46</v>
      </c>
      <c r="D209" s="18" t="s">
        <v>401</v>
      </c>
      <c r="E209" s="18" t="s">
        <v>170</v>
      </c>
      <c r="F209" s="45" t="s">
        <v>87</v>
      </c>
      <c r="G209" s="46">
        <v>4579</v>
      </c>
    </row>
    <row r="210" spans="1:7" s="10" customFormat="1" x14ac:dyDescent="0.25">
      <c r="A210" s="23" t="s">
        <v>256</v>
      </c>
      <c r="B210" s="18" t="s">
        <v>4</v>
      </c>
      <c r="C210" s="18"/>
      <c r="D210" s="18"/>
      <c r="E210" s="18"/>
      <c r="F210" s="45"/>
      <c r="G210" s="46">
        <f>SUM(G211+G224)</f>
        <v>252008.5</v>
      </c>
    </row>
    <row r="211" spans="1:7" s="10" customFormat="1" ht="46.8" x14ac:dyDescent="0.25">
      <c r="A211" s="23" t="s">
        <v>115</v>
      </c>
      <c r="B211" s="18" t="s">
        <v>4</v>
      </c>
      <c r="C211" s="18" t="s">
        <v>46</v>
      </c>
      <c r="D211" s="18"/>
      <c r="E211" s="18"/>
      <c r="F211" s="45"/>
      <c r="G211" s="46">
        <f>SUM(G212+G221)</f>
        <v>7573.6</v>
      </c>
    </row>
    <row r="212" spans="1:7" s="10" customFormat="1" ht="46.8" x14ac:dyDescent="0.25">
      <c r="A212" s="23" t="s">
        <v>257</v>
      </c>
      <c r="B212" s="18" t="s">
        <v>4</v>
      </c>
      <c r="C212" s="18" t="s">
        <v>46</v>
      </c>
      <c r="D212" s="18" t="s">
        <v>0</v>
      </c>
      <c r="E212" s="18"/>
      <c r="F212" s="45"/>
      <c r="G212" s="46">
        <f>SUM(G213+G217+G219)</f>
        <v>7573.6</v>
      </c>
    </row>
    <row r="213" spans="1:7" s="10" customFormat="1" x14ac:dyDescent="0.25">
      <c r="A213" s="23" t="s">
        <v>25</v>
      </c>
      <c r="B213" s="18" t="s">
        <v>4</v>
      </c>
      <c r="C213" s="18" t="s">
        <v>46</v>
      </c>
      <c r="D213" s="18" t="s">
        <v>0</v>
      </c>
      <c r="E213" s="18" t="s">
        <v>35</v>
      </c>
      <c r="F213" s="45"/>
      <c r="G213" s="46">
        <f>SUM(G214:G216)</f>
        <v>7544.5</v>
      </c>
    </row>
    <row r="214" spans="1:7" s="10" customFormat="1" ht="51" customHeight="1" x14ac:dyDescent="0.25">
      <c r="A214" s="47" t="s">
        <v>88</v>
      </c>
      <c r="B214" s="18" t="s">
        <v>4</v>
      </c>
      <c r="C214" s="18" t="s">
        <v>46</v>
      </c>
      <c r="D214" s="18" t="s">
        <v>0</v>
      </c>
      <c r="E214" s="18" t="s">
        <v>35</v>
      </c>
      <c r="F214" s="45" t="s">
        <v>18</v>
      </c>
      <c r="G214" s="46">
        <v>7223.3</v>
      </c>
    </row>
    <row r="215" spans="1:7" s="10" customFormat="1" ht="31.2" x14ac:dyDescent="0.25">
      <c r="A215" s="47" t="s">
        <v>89</v>
      </c>
      <c r="B215" s="18" t="s">
        <v>4</v>
      </c>
      <c r="C215" s="18" t="s">
        <v>46</v>
      </c>
      <c r="D215" s="18" t="s">
        <v>0</v>
      </c>
      <c r="E215" s="18" t="s">
        <v>35</v>
      </c>
      <c r="F215" s="45" t="s">
        <v>19</v>
      </c>
      <c r="G215" s="46">
        <v>320.39999999999998</v>
      </c>
    </row>
    <row r="216" spans="1:7" s="10" customFormat="1" x14ac:dyDescent="0.25">
      <c r="A216" s="47" t="s">
        <v>20</v>
      </c>
      <c r="B216" s="18" t="s">
        <v>4</v>
      </c>
      <c r="C216" s="18" t="s">
        <v>46</v>
      </c>
      <c r="D216" s="18" t="s">
        <v>0</v>
      </c>
      <c r="E216" s="18" t="s">
        <v>35</v>
      </c>
      <c r="F216" s="45" t="s">
        <v>21</v>
      </c>
      <c r="G216" s="46">
        <v>0.8</v>
      </c>
    </row>
    <row r="217" spans="1:7" s="10" customFormat="1" x14ac:dyDescent="0.25">
      <c r="A217" s="47" t="s">
        <v>172</v>
      </c>
      <c r="B217" s="18" t="s">
        <v>4</v>
      </c>
      <c r="C217" s="18" t="s">
        <v>46</v>
      </c>
      <c r="D217" s="18" t="s">
        <v>0</v>
      </c>
      <c r="E217" s="18" t="s">
        <v>173</v>
      </c>
      <c r="F217" s="45"/>
      <c r="G217" s="46">
        <f>SUM(G218)</f>
        <v>20.100000000000001</v>
      </c>
    </row>
    <row r="218" spans="1:7" s="10" customFormat="1" ht="31.2" x14ac:dyDescent="0.25">
      <c r="A218" s="47" t="s">
        <v>89</v>
      </c>
      <c r="B218" s="18" t="s">
        <v>4</v>
      </c>
      <c r="C218" s="18" t="s">
        <v>46</v>
      </c>
      <c r="D218" s="18" t="s">
        <v>0</v>
      </c>
      <c r="E218" s="18" t="s">
        <v>173</v>
      </c>
      <c r="F218" s="45" t="s">
        <v>19</v>
      </c>
      <c r="G218" s="46">
        <v>20.100000000000001</v>
      </c>
    </row>
    <row r="219" spans="1:7" s="10" customFormat="1" x14ac:dyDescent="0.25">
      <c r="A219" s="47" t="s">
        <v>178</v>
      </c>
      <c r="B219" s="18" t="s">
        <v>4</v>
      </c>
      <c r="C219" s="18" t="s">
        <v>46</v>
      </c>
      <c r="D219" s="18" t="s">
        <v>0</v>
      </c>
      <c r="E219" s="18" t="s">
        <v>179</v>
      </c>
      <c r="F219" s="45"/>
      <c r="G219" s="46">
        <f>SUM(G220)</f>
        <v>9</v>
      </c>
    </row>
    <row r="220" spans="1:7" s="10" customFormat="1" ht="31.2" x14ac:dyDescent="0.25">
      <c r="A220" s="47" t="s">
        <v>89</v>
      </c>
      <c r="B220" s="18" t="s">
        <v>4</v>
      </c>
      <c r="C220" s="18" t="s">
        <v>46</v>
      </c>
      <c r="D220" s="18" t="s">
        <v>0</v>
      </c>
      <c r="E220" s="18" t="s">
        <v>179</v>
      </c>
      <c r="F220" s="45" t="s">
        <v>19</v>
      </c>
      <c r="G220" s="46">
        <v>9</v>
      </c>
    </row>
    <row r="221" spans="1:7" s="10" customFormat="1" x14ac:dyDescent="0.25">
      <c r="A221" s="23" t="s">
        <v>211</v>
      </c>
      <c r="B221" s="18" t="s">
        <v>4</v>
      </c>
      <c r="C221" s="18" t="s">
        <v>46</v>
      </c>
      <c r="D221" s="18" t="s">
        <v>1</v>
      </c>
      <c r="E221" s="18"/>
      <c r="F221" s="45"/>
      <c r="G221" s="46">
        <f>SUM(G222)</f>
        <v>0</v>
      </c>
    </row>
    <row r="222" spans="1:7" s="10" customFormat="1" x14ac:dyDescent="0.25">
      <c r="A222" s="23" t="s">
        <v>208</v>
      </c>
      <c r="B222" s="18" t="s">
        <v>4</v>
      </c>
      <c r="C222" s="18" t="s">
        <v>46</v>
      </c>
      <c r="D222" s="18" t="s">
        <v>1</v>
      </c>
      <c r="E222" s="18" t="s">
        <v>209</v>
      </c>
      <c r="F222" s="45"/>
      <c r="G222" s="46">
        <f>SUM(G223)</f>
        <v>0</v>
      </c>
    </row>
    <row r="223" spans="1:7" s="10" customFormat="1" ht="34.5" customHeight="1" x14ac:dyDescent="0.25">
      <c r="A223" s="47" t="s">
        <v>90</v>
      </c>
      <c r="B223" s="18" t="s">
        <v>4</v>
      </c>
      <c r="C223" s="18" t="s">
        <v>46</v>
      </c>
      <c r="D223" s="18" t="s">
        <v>1</v>
      </c>
      <c r="E223" s="18" t="s">
        <v>209</v>
      </c>
      <c r="F223" s="45" t="s">
        <v>87</v>
      </c>
      <c r="G223" s="46">
        <f>465-465</f>
        <v>0</v>
      </c>
    </row>
    <row r="224" spans="1:7" s="10" customFormat="1" x14ac:dyDescent="0.25">
      <c r="A224" s="23" t="s">
        <v>116</v>
      </c>
      <c r="B224" s="18" t="s">
        <v>4</v>
      </c>
      <c r="C224" s="18" t="s">
        <v>72</v>
      </c>
      <c r="D224" s="18"/>
      <c r="E224" s="18"/>
      <c r="F224" s="45"/>
      <c r="G224" s="46">
        <f>SUM(G225)</f>
        <v>244434.9</v>
      </c>
    </row>
    <row r="225" spans="1:7" s="10" customFormat="1" ht="31.2" x14ac:dyDescent="0.25">
      <c r="A225" s="47" t="s">
        <v>73</v>
      </c>
      <c r="B225" s="18" t="s">
        <v>4</v>
      </c>
      <c r="C225" s="18" t="s">
        <v>72</v>
      </c>
      <c r="D225" s="18" t="s">
        <v>0</v>
      </c>
      <c r="E225" s="18"/>
      <c r="F225" s="45"/>
      <c r="G225" s="46">
        <f>SUM(G226+G231+G233)</f>
        <v>244434.9</v>
      </c>
    </row>
    <row r="226" spans="1:7" s="10" customFormat="1" ht="46.8" x14ac:dyDescent="0.25">
      <c r="A226" s="23" t="s">
        <v>83</v>
      </c>
      <c r="B226" s="18" t="s">
        <v>4</v>
      </c>
      <c r="C226" s="18" t="s">
        <v>72</v>
      </c>
      <c r="D226" s="18" t="s">
        <v>0</v>
      </c>
      <c r="E226" s="18" t="s">
        <v>41</v>
      </c>
      <c r="F226" s="45"/>
      <c r="G226" s="46">
        <f>SUM(G227:G230)</f>
        <v>241609.4</v>
      </c>
    </row>
    <row r="227" spans="1:7" s="10" customFormat="1" ht="51.75" customHeight="1" x14ac:dyDescent="0.25">
      <c r="A227" s="47" t="s">
        <v>88</v>
      </c>
      <c r="B227" s="18" t="s">
        <v>4</v>
      </c>
      <c r="C227" s="18" t="s">
        <v>72</v>
      </c>
      <c r="D227" s="18" t="s">
        <v>0</v>
      </c>
      <c r="E227" s="18" t="s">
        <v>41</v>
      </c>
      <c r="F227" s="45" t="s">
        <v>18</v>
      </c>
      <c r="G227" s="46">
        <v>32132.400000000001</v>
      </c>
    </row>
    <row r="228" spans="1:7" s="10" customFormat="1" ht="31.2" x14ac:dyDescent="0.25">
      <c r="A228" s="47" t="s">
        <v>89</v>
      </c>
      <c r="B228" s="18" t="s">
        <v>4</v>
      </c>
      <c r="C228" s="18" t="s">
        <v>72</v>
      </c>
      <c r="D228" s="18" t="s">
        <v>0</v>
      </c>
      <c r="E228" s="18" t="s">
        <v>41</v>
      </c>
      <c r="F228" s="45" t="s">
        <v>19</v>
      </c>
      <c r="G228" s="46">
        <v>1178.5999999999999</v>
      </c>
    </row>
    <row r="229" spans="1:7" s="10" customFormat="1" ht="31.2" x14ac:dyDescent="0.25">
      <c r="A229" s="47" t="s">
        <v>90</v>
      </c>
      <c r="B229" s="18" t="s">
        <v>4</v>
      </c>
      <c r="C229" s="18" t="s">
        <v>72</v>
      </c>
      <c r="D229" s="18" t="s">
        <v>0</v>
      </c>
      <c r="E229" s="18" t="s">
        <v>41</v>
      </c>
      <c r="F229" s="45" t="s">
        <v>87</v>
      </c>
      <c r="G229" s="46">
        <v>208297.4</v>
      </c>
    </row>
    <row r="230" spans="1:7" s="10" customFormat="1" x14ac:dyDescent="0.25">
      <c r="A230" s="47" t="s">
        <v>20</v>
      </c>
      <c r="B230" s="18" t="s">
        <v>4</v>
      </c>
      <c r="C230" s="18" t="s">
        <v>72</v>
      </c>
      <c r="D230" s="18" t="s">
        <v>0</v>
      </c>
      <c r="E230" s="18" t="s">
        <v>41</v>
      </c>
      <c r="F230" s="45" t="s">
        <v>21</v>
      </c>
      <c r="G230" s="46">
        <v>1</v>
      </c>
    </row>
    <row r="231" spans="1:7" s="10" customFormat="1" ht="93.6" x14ac:dyDescent="0.25">
      <c r="A231" s="27" t="s">
        <v>163</v>
      </c>
      <c r="B231" s="18" t="s">
        <v>4</v>
      </c>
      <c r="C231" s="18" t="s">
        <v>72</v>
      </c>
      <c r="D231" s="18" t="s">
        <v>0</v>
      </c>
      <c r="E231" s="18" t="s">
        <v>74</v>
      </c>
      <c r="F231" s="45"/>
      <c r="G231" s="46">
        <f>SUM(G232:G232)</f>
        <v>687.5</v>
      </c>
    </row>
    <row r="232" spans="1:7" s="10" customFormat="1" ht="31.2" x14ac:dyDescent="0.25">
      <c r="A232" s="47" t="s">
        <v>90</v>
      </c>
      <c r="B232" s="18" t="s">
        <v>4</v>
      </c>
      <c r="C232" s="18" t="s">
        <v>72</v>
      </c>
      <c r="D232" s="18" t="s">
        <v>0</v>
      </c>
      <c r="E232" s="18" t="s">
        <v>74</v>
      </c>
      <c r="F232" s="45" t="s">
        <v>87</v>
      </c>
      <c r="G232" s="46">
        <v>687.5</v>
      </c>
    </row>
    <row r="233" spans="1:7" s="10" customFormat="1" ht="31.2" x14ac:dyDescent="0.25">
      <c r="A233" s="47" t="s">
        <v>150</v>
      </c>
      <c r="B233" s="18" t="s">
        <v>4</v>
      </c>
      <c r="C233" s="18" t="s">
        <v>72</v>
      </c>
      <c r="D233" s="18" t="s">
        <v>0</v>
      </c>
      <c r="E233" s="18" t="s">
        <v>148</v>
      </c>
      <c r="F233" s="45"/>
      <c r="G233" s="46">
        <f>G234</f>
        <v>2138</v>
      </c>
    </row>
    <row r="234" spans="1:7" s="10" customFormat="1" ht="31.2" x14ac:dyDescent="0.25">
      <c r="A234" s="47" t="s">
        <v>90</v>
      </c>
      <c r="B234" s="18" t="s">
        <v>4</v>
      </c>
      <c r="C234" s="18" t="s">
        <v>72</v>
      </c>
      <c r="D234" s="18" t="s">
        <v>0</v>
      </c>
      <c r="E234" s="18" t="s">
        <v>148</v>
      </c>
      <c r="F234" s="45" t="s">
        <v>87</v>
      </c>
      <c r="G234" s="46">
        <f>1753.1+384.8+0.1</f>
        <v>2138</v>
      </c>
    </row>
    <row r="235" spans="1:7" s="10" customFormat="1" x14ac:dyDescent="0.25">
      <c r="A235" s="23" t="s">
        <v>258</v>
      </c>
      <c r="B235" s="18" t="s">
        <v>10</v>
      </c>
      <c r="C235" s="18"/>
      <c r="D235" s="18"/>
      <c r="E235" s="18"/>
      <c r="F235" s="18"/>
      <c r="G235" s="46">
        <f>SUM(G236+G267+G276)</f>
        <v>278808.2</v>
      </c>
    </row>
    <row r="236" spans="1:7" s="10" customFormat="1" ht="31.2" x14ac:dyDescent="0.25">
      <c r="A236" s="25" t="s">
        <v>259</v>
      </c>
      <c r="B236" s="18" t="s">
        <v>10</v>
      </c>
      <c r="C236" s="18" t="s">
        <v>46</v>
      </c>
      <c r="D236" s="18"/>
      <c r="E236" s="18"/>
      <c r="F236" s="18"/>
      <c r="G236" s="46">
        <f>SUM(G237+G250+G258+G264)</f>
        <v>121371.50000000001</v>
      </c>
    </row>
    <row r="237" spans="1:7" s="10" customFormat="1" ht="46.8" x14ac:dyDescent="0.25">
      <c r="A237" s="23" t="s">
        <v>260</v>
      </c>
      <c r="B237" s="18" t="s">
        <v>10</v>
      </c>
      <c r="C237" s="18" t="s">
        <v>46</v>
      </c>
      <c r="D237" s="18" t="s">
        <v>0</v>
      </c>
      <c r="E237" s="18"/>
      <c r="F237" s="45"/>
      <c r="G237" s="46">
        <f>SUM(G242+G245+G240+G238+G248)</f>
        <v>4170.6000000000004</v>
      </c>
    </row>
    <row r="238" spans="1:7" s="10" customFormat="1" ht="21" customHeight="1" x14ac:dyDescent="0.25">
      <c r="A238" s="23" t="s">
        <v>249</v>
      </c>
      <c r="B238" s="18" t="s">
        <v>10</v>
      </c>
      <c r="C238" s="18" t="s">
        <v>46</v>
      </c>
      <c r="D238" s="18" t="s">
        <v>0</v>
      </c>
      <c r="E238" s="18" t="s">
        <v>250</v>
      </c>
      <c r="F238" s="45"/>
      <c r="G238" s="46">
        <f>G239</f>
        <v>0</v>
      </c>
    </row>
    <row r="239" spans="1:7" s="10" customFormat="1" ht="31.2" x14ac:dyDescent="0.25">
      <c r="A239" s="47" t="s">
        <v>90</v>
      </c>
      <c r="B239" s="18" t="s">
        <v>10</v>
      </c>
      <c r="C239" s="18" t="s">
        <v>46</v>
      </c>
      <c r="D239" s="18" t="s">
        <v>0</v>
      </c>
      <c r="E239" s="18" t="s">
        <v>250</v>
      </c>
      <c r="F239" s="45" t="s">
        <v>87</v>
      </c>
      <c r="G239" s="46"/>
    </row>
    <row r="240" spans="1:7" s="10" customFormat="1" ht="97.5" customHeight="1" x14ac:dyDescent="0.25">
      <c r="A240" s="26" t="s">
        <v>247</v>
      </c>
      <c r="B240" s="18" t="s">
        <v>10</v>
      </c>
      <c r="C240" s="18" t="s">
        <v>46</v>
      </c>
      <c r="D240" s="18" t="s">
        <v>0</v>
      </c>
      <c r="E240" s="18" t="s">
        <v>94</v>
      </c>
      <c r="F240" s="45"/>
      <c r="G240" s="46">
        <f>SUM(G241)</f>
        <v>252</v>
      </c>
    </row>
    <row r="241" spans="1:7" s="10" customFormat="1" ht="54" customHeight="1" x14ac:dyDescent="0.25">
      <c r="A241" s="47" t="s">
        <v>88</v>
      </c>
      <c r="B241" s="18" t="s">
        <v>10</v>
      </c>
      <c r="C241" s="18" t="s">
        <v>46</v>
      </c>
      <c r="D241" s="18" t="s">
        <v>0</v>
      </c>
      <c r="E241" s="18" t="s">
        <v>94</v>
      </c>
      <c r="F241" s="45" t="s">
        <v>18</v>
      </c>
      <c r="G241" s="46">
        <v>252</v>
      </c>
    </row>
    <row r="242" spans="1:7" s="10" customFormat="1" ht="46.8" x14ac:dyDescent="0.25">
      <c r="A242" s="47" t="s">
        <v>130</v>
      </c>
      <c r="B242" s="18" t="s">
        <v>10</v>
      </c>
      <c r="C242" s="18" t="s">
        <v>46</v>
      </c>
      <c r="D242" s="18" t="s">
        <v>0</v>
      </c>
      <c r="E242" s="18" t="s">
        <v>129</v>
      </c>
      <c r="F242" s="45"/>
      <c r="G242" s="46">
        <f>SUM(G243:G244)</f>
        <v>1959.2</v>
      </c>
    </row>
    <row r="243" spans="1:7" s="10" customFormat="1" ht="51.75" customHeight="1" x14ac:dyDescent="0.25">
      <c r="A243" s="47" t="s">
        <v>88</v>
      </c>
      <c r="B243" s="18" t="s">
        <v>10</v>
      </c>
      <c r="C243" s="18" t="s">
        <v>46</v>
      </c>
      <c r="D243" s="18" t="s">
        <v>0</v>
      </c>
      <c r="E243" s="18" t="s">
        <v>129</v>
      </c>
      <c r="F243" s="45" t="s">
        <v>18</v>
      </c>
      <c r="G243" s="46">
        <v>1821.5</v>
      </c>
    </row>
    <row r="244" spans="1:7" s="10" customFormat="1" ht="31.2" x14ac:dyDescent="0.25">
      <c r="A244" s="47" t="s">
        <v>89</v>
      </c>
      <c r="B244" s="18" t="s">
        <v>10</v>
      </c>
      <c r="C244" s="18" t="s">
        <v>46</v>
      </c>
      <c r="D244" s="18" t="s">
        <v>0</v>
      </c>
      <c r="E244" s="18" t="s">
        <v>129</v>
      </c>
      <c r="F244" s="45" t="s">
        <v>19</v>
      </c>
      <c r="G244" s="46">
        <v>137.69999999999999</v>
      </c>
    </row>
    <row r="245" spans="1:7" s="10" customFormat="1" ht="93.6" x14ac:dyDescent="0.25">
      <c r="A245" s="27" t="s">
        <v>133</v>
      </c>
      <c r="B245" s="18" t="s">
        <v>10</v>
      </c>
      <c r="C245" s="18" t="s">
        <v>46</v>
      </c>
      <c r="D245" s="18" t="s">
        <v>0</v>
      </c>
      <c r="E245" s="18" t="s">
        <v>37</v>
      </c>
      <c r="F245" s="45"/>
      <c r="G245" s="46">
        <f>SUM(G246:G247)</f>
        <v>979.7</v>
      </c>
    </row>
    <row r="246" spans="1:7" s="10" customFormat="1" ht="49.5" customHeight="1" x14ac:dyDescent="0.25">
      <c r="A246" s="47" t="s">
        <v>88</v>
      </c>
      <c r="B246" s="18" t="s">
        <v>10</v>
      </c>
      <c r="C246" s="18" t="s">
        <v>46</v>
      </c>
      <c r="D246" s="18" t="s">
        <v>0</v>
      </c>
      <c r="E246" s="18" t="s">
        <v>37</v>
      </c>
      <c r="F246" s="45" t="s">
        <v>18</v>
      </c>
      <c r="G246" s="46">
        <v>892.5</v>
      </c>
    </row>
    <row r="247" spans="1:7" s="10" customFormat="1" ht="31.2" x14ac:dyDescent="0.25">
      <c r="A247" s="47" t="s">
        <v>89</v>
      </c>
      <c r="B247" s="18" t="s">
        <v>10</v>
      </c>
      <c r="C247" s="18" t="s">
        <v>46</v>
      </c>
      <c r="D247" s="18" t="s">
        <v>0</v>
      </c>
      <c r="E247" s="18" t="s">
        <v>37</v>
      </c>
      <c r="F247" s="45" t="s">
        <v>19</v>
      </c>
      <c r="G247" s="46">
        <v>87.2</v>
      </c>
    </row>
    <row r="248" spans="1:7" s="10" customFormat="1" ht="156" x14ac:dyDescent="0.25">
      <c r="A248" s="26" t="s">
        <v>385</v>
      </c>
      <c r="B248" s="18" t="s">
        <v>10</v>
      </c>
      <c r="C248" s="18" t="s">
        <v>46</v>
      </c>
      <c r="D248" s="18" t="s">
        <v>0</v>
      </c>
      <c r="E248" s="18" t="s">
        <v>328</v>
      </c>
      <c r="F248" s="45"/>
      <c r="G248" s="46">
        <f>SUM(G249)</f>
        <v>979.7</v>
      </c>
    </row>
    <row r="249" spans="1:7" s="10" customFormat="1" ht="53.25" customHeight="1" x14ac:dyDescent="0.25">
      <c r="A249" s="47" t="s">
        <v>88</v>
      </c>
      <c r="B249" s="18" t="s">
        <v>10</v>
      </c>
      <c r="C249" s="18" t="s">
        <v>46</v>
      </c>
      <c r="D249" s="18" t="s">
        <v>0</v>
      </c>
      <c r="E249" s="18" t="s">
        <v>328</v>
      </c>
      <c r="F249" s="45" t="s">
        <v>18</v>
      </c>
      <c r="G249" s="46">
        <v>979.7</v>
      </c>
    </row>
    <row r="250" spans="1:7" s="10" customFormat="1" x14ac:dyDescent="0.25">
      <c r="A250" s="47" t="s">
        <v>113</v>
      </c>
      <c r="B250" s="18" t="s">
        <v>10</v>
      </c>
      <c r="C250" s="18" t="s">
        <v>46</v>
      </c>
      <c r="D250" s="18" t="s">
        <v>1</v>
      </c>
      <c r="E250" s="18"/>
      <c r="F250" s="45"/>
      <c r="G250" s="46">
        <f>SUM(G251+G254+G256)</f>
        <v>15863.599999999999</v>
      </c>
    </row>
    <row r="251" spans="1:7" s="10" customFormat="1" x14ac:dyDescent="0.25">
      <c r="A251" s="47" t="s">
        <v>25</v>
      </c>
      <c r="B251" s="18" t="s">
        <v>10</v>
      </c>
      <c r="C251" s="18" t="s">
        <v>46</v>
      </c>
      <c r="D251" s="18" t="s">
        <v>1</v>
      </c>
      <c r="E251" s="18" t="s">
        <v>35</v>
      </c>
      <c r="F251" s="45"/>
      <c r="G251" s="46">
        <f>SUM(G252:G253)</f>
        <v>15675.8</v>
      </c>
    </row>
    <row r="252" spans="1:7" s="10" customFormat="1" ht="55.5" customHeight="1" x14ac:dyDescent="0.25">
      <c r="A252" s="47" t="s">
        <v>88</v>
      </c>
      <c r="B252" s="18" t="s">
        <v>10</v>
      </c>
      <c r="C252" s="18" t="s">
        <v>46</v>
      </c>
      <c r="D252" s="18" t="s">
        <v>1</v>
      </c>
      <c r="E252" s="18" t="s">
        <v>35</v>
      </c>
      <c r="F252" s="45" t="s">
        <v>18</v>
      </c>
      <c r="G252" s="46">
        <v>15133.9</v>
      </c>
    </row>
    <row r="253" spans="1:7" s="10" customFormat="1" ht="31.2" x14ac:dyDescent="0.25">
      <c r="A253" s="47" t="s">
        <v>89</v>
      </c>
      <c r="B253" s="18" t="s">
        <v>10</v>
      </c>
      <c r="C253" s="18" t="s">
        <v>46</v>
      </c>
      <c r="D253" s="18" t="s">
        <v>1</v>
      </c>
      <c r="E253" s="18" t="s">
        <v>35</v>
      </c>
      <c r="F253" s="45" t="s">
        <v>19</v>
      </c>
      <c r="G253" s="46">
        <v>541.9</v>
      </c>
    </row>
    <row r="254" spans="1:7" s="10" customFormat="1" x14ac:dyDescent="0.25">
      <c r="A254" s="47" t="s">
        <v>172</v>
      </c>
      <c r="B254" s="18" t="s">
        <v>10</v>
      </c>
      <c r="C254" s="19">
        <v>1</v>
      </c>
      <c r="D254" s="18" t="s">
        <v>1</v>
      </c>
      <c r="E254" s="18" t="s">
        <v>173</v>
      </c>
      <c r="F254" s="18"/>
      <c r="G254" s="46">
        <f t="shared" ref="G254" si="0">SUM(G255)</f>
        <v>61.8</v>
      </c>
    </row>
    <row r="255" spans="1:7" s="10" customFormat="1" ht="31.2" x14ac:dyDescent="0.25">
      <c r="A255" s="47" t="s">
        <v>89</v>
      </c>
      <c r="B255" s="18" t="s">
        <v>10</v>
      </c>
      <c r="C255" s="19">
        <v>1</v>
      </c>
      <c r="D255" s="18" t="s">
        <v>1</v>
      </c>
      <c r="E255" s="18" t="s">
        <v>173</v>
      </c>
      <c r="F255" s="18" t="s">
        <v>19</v>
      </c>
      <c r="G255" s="46">
        <v>61.8</v>
      </c>
    </row>
    <row r="256" spans="1:7" s="10" customFormat="1" x14ac:dyDescent="0.25">
      <c r="A256" s="47" t="s">
        <v>178</v>
      </c>
      <c r="B256" s="18" t="s">
        <v>10</v>
      </c>
      <c r="C256" s="18" t="s">
        <v>46</v>
      </c>
      <c r="D256" s="18" t="s">
        <v>1</v>
      </c>
      <c r="E256" s="18" t="s">
        <v>179</v>
      </c>
      <c r="F256" s="45"/>
      <c r="G256" s="46">
        <f t="shared" ref="G256" si="1">SUM(G257)</f>
        <v>126</v>
      </c>
    </row>
    <row r="257" spans="1:7" s="10" customFormat="1" ht="31.2" x14ac:dyDescent="0.25">
      <c r="A257" s="47" t="s">
        <v>89</v>
      </c>
      <c r="B257" s="18" t="s">
        <v>10</v>
      </c>
      <c r="C257" s="18" t="s">
        <v>46</v>
      </c>
      <c r="D257" s="18" t="s">
        <v>1</v>
      </c>
      <c r="E257" s="18" t="s">
        <v>179</v>
      </c>
      <c r="F257" s="45" t="s">
        <v>19</v>
      </c>
      <c r="G257" s="46">
        <v>126</v>
      </c>
    </row>
    <row r="258" spans="1:7" s="10" customFormat="1" x14ac:dyDescent="0.25">
      <c r="A258" s="47" t="s">
        <v>375</v>
      </c>
      <c r="B258" s="18" t="s">
        <v>10</v>
      </c>
      <c r="C258" s="18" t="s">
        <v>46</v>
      </c>
      <c r="D258" s="18" t="s">
        <v>2</v>
      </c>
      <c r="E258" s="18"/>
      <c r="F258" s="45"/>
      <c r="G258" s="46">
        <f>SUM(G259)</f>
        <v>101337.30000000002</v>
      </c>
    </row>
    <row r="259" spans="1:7" s="10" customFormat="1" ht="46.8" x14ac:dyDescent="0.25">
      <c r="A259" s="23" t="s">
        <v>27</v>
      </c>
      <c r="B259" s="18" t="s">
        <v>10</v>
      </c>
      <c r="C259" s="18" t="s">
        <v>46</v>
      </c>
      <c r="D259" s="18" t="s">
        <v>2</v>
      </c>
      <c r="E259" s="18" t="s">
        <v>41</v>
      </c>
      <c r="F259" s="45"/>
      <c r="G259" s="46">
        <f>SUM(G260:G263)</f>
        <v>101337.30000000002</v>
      </c>
    </row>
    <row r="260" spans="1:7" s="10" customFormat="1" ht="46.8" x14ac:dyDescent="0.25">
      <c r="A260" s="56" t="s">
        <v>88</v>
      </c>
      <c r="B260" s="53" t="s">
        <v>10</v>
      </c>
      <c r="C260" s="53" t="s">
        <v>46</v>
      </c>
      <c r="D260" s="53" t="s">
        <v>2</v>
      </c>
      <c r="E260" s="53" t="s">
        <v>41</v>
      </c>
      <c r="F260" s="54" t="s">
        <v>18</v>
      </c>
      <c r="G260" s="46">
        <f>19984-4703.1</f>
        <v>15280.9</v>
      </c>
    </row>
    <row r="261" spans="1:7" s="10" customFormat="1" ht="31.2" x14ac:dyDescent="0.25">
      <c r="A261" s="56" t="s">
        <v>89</v>
      </c>
      <c r="B261" s="53" t="s">
        <v>10</v>
      </c>
      <c r="C261" s="53" t="s">
        <v>46</v>
      </c>
      <c r="D261" s="53" t="s">
        <v>2</v>
      </c>
      <c r="E261" s="53" t="s">
        <v>41</v>
      </c>
      <c r="F261" s="54" t="s">
        <v>19</v>
      </c>
      <c r="G261" s="46">
        <f>4962.7-2825</f>
        <v>2137.6999999999998</v>
      </c>
    </row>
    <row r="262" spans="1:7" s="10" customFormat="1" ht="31.2" x14ac:dyDescent="0.25">
      <c r="A262" s="56" t="s">
        <v>90</v>
      </c>
      <c r="B262" s="53" t="s">
        <v>10</v>
      </c>
      <c r="C262" s="53" t="s">
        <v>46</v>
      </c>
      <c r="D262" s="53" t="s">
        <v>2</v>
      </c>
      <c r="E262" s="53" t="s">
        <v>41</v>
      </c>
      <c r="F262" s="54" t="s">
        <v>87</v>
      </c>
      <c r="G262" s="46">
        <f>108885.8-25031.1</f>
        <v>83854.700000000012</v>
      </c>
    </row>
    <row r="263" spans="1:7" s="10" customFormat="1" x14ac:dyDescent="0.25">
      <c r="A263" s="56" t="s">
        <v>20</v>
      </c>
      <c r="B263" s="53" t="s">
        <v>10</v>
      </c>
      <c r="C263" s="53" t="s">
        <v>46</v>
      </c>
      <c r="D263" s="53" t="s">
        <v>2</v>
      </c>
      <c r="E263" s="53" t="s">
        <v>41</v>
      </c>
      <c r="F263" s="54" t="s">
        <v>21</v>
      </c>
      <c r="G263" s="46">
        <f>84.4-20.4</f>
        <v>64</v>
      </c>
    </row>
    <row r="264" spans="1:7" s="10" customFormat="1" ht="31.2" x14ac:dyDescent="0.25">
      <c r="A264" s="21" t="s">
        <v>261</v>
      </c>
      <c r="B264" s="53" t="s">
        <v>10</v>
      </c>
      <c r="C264" s="53" t="s">
        <v>46</v>
      </c>
      <c r="D264" s="53" t="s">
        <v>3</v>
      </c>
      <c r="E264" s="53"/>
      <c r="F264" s="54"/>
      <c r="G264" s="46">
        <f>SUM(G265)</f>
        <v>0</v>
      </c>
    </row>
    <row r="265" spans="1:7" s="10" customFormat="1" x14ac:dyDescent="0.25">
      <c r="A265" s="21" t="s">
        <v>158</v>
      </c>
      <c r="B265" s="53" t="s">
        <v>10</v>
      </c>
      <c r="C265" s="53" t="s">
        <v>46</v>
      </c>
      <c r="D265" s="53" t="s">
        <v>3</v>
      </c>
      <c r="E265" s="53" t="s">
        <v>157</v>
      </c>
      <c r="F265" s="54"/>
      <c r="G265" s="46">
        <f>SUM(G266)</f>
        <v>0</v>
      </c>
    </row>
    <row r="266" spans="1:7" s="10" customFormat="1" x14ac:dyDescent="0.25">
      <c r="A266" s="21" t="s">
        <v>9</v>
      </c>
      <c r="B266" s="53" t="s">
        <v>10</v>
      </c>
      <c r="C266" s="53" t="s">
        <v>46</v>
      </c>
      <c r="D266" s="53" t="s">
        <v>3</v>
      </c>
      <c r="E266" s="53" t="s">
        <v>157</v>
      </c>
      <c r="F266" s="54" t="s">
        <v>24</v>
      </c>
      <c r="G266" s="46"/>
    </row>
    <row r="267" spans="1:7" s="10" customFormat="1" x14ac:dyDescent="0.25">
      <c r="A267" s="28" t="s">
        <v>370</v>
      </c>
      <c r="B267" s="53" t="s">
        <v>10</v>
      </c>
      <c r="C267" s="53" t="s">
        <v>72</v>
      </c>
      <c r="D267" s="53"/>
      <c r="E267" s="53"/>
      <c r="F267" s="54"/>
      <c r="G267" s="46">
        <f>SUM(G268+G273)</f>
        <v>155936.70000000001</v>
      </c>
    </row>
    <row r="268" spans="1:7" s="10" customFormat="1" ht="31.2" x14ac:dyDescent="0.25">
      <c r="A268" s="28" t="s">
        <v>371</v>
      </c>
      <c r="B268" s="53" t="s">
        <v>10</v>
      </c>
      <c r="C268" s="53" t="s">
        <v>72</v>
      </c>
      <c r="D268" s="53" t="s">
        <v>0</v>
      </c>
      <c r="E268" s="53"/>
      <c r="F268" s="54"/>
      <c r="G268" s="46">
        <f>SUM(G269+G271)</f>
        <v>18323.5</v>
      </c>
    </row>
    <row r="269" spans="1:7" s="10" customFormat="1" x14ac:dyDescent="0.25">
      <c r="A269" s="28" t="s">
        <v>380</v>
      </c>
      <c r="B269" s="53" t="s">
        <v>10</v>
      </c>
      <c r="C269" s="53" t="s">
        <v>72</v>
      </c>
      <c r="D269" s="53" t="s">
        <v>0</v>
      </c>
      <c r="E269" s="53" t="s">
        <v>342</v>
      </c>
      <c r="F269" s="54"/>
      <c r="G269" s="46">
        <f>SUM(G270)</f>
        <v>10775</v>
      </c>
    </row>
    <row r="270" spans="1:7" s="10" customFormat="1" ht="31.2" x14ac:dyDescent="0.25">
      <c r="A270" s="29" t="s">
        <v>89</v>
      </c>
      <c r="B270" s="53" t="s">
        <v>10</v>
      </c>
      <c r="C270" s="53" t="s">
        <v>72</v>
      </c>
      <c r="D270" s="53" t="s">
        <v>0</v>
      </c>
      <c r="E270" s="53" t="s">
        <v>342</v>
      </c>
      <c r="F270" s="54" t="s">
        <v>19</v>
      </c>
      <c r="G270" s="46">
        <v>10775</v>
      </c>
    </row>
    <row r="271" spans="1:7" s="10" customFormat="1" x14ac:dyDescent="0.25">
      <c r="A271" s="29" t="s">
        <v>408</v>
      </c>
      <c r="B271" s="53" t="s">
        <v>10</v>
      </c>
      <c r="C271" s="53" t="s">
        <v>72</v>
      </c>
      <c r="D271" s="53" t="s">
        <v>0</v>
      </c>
      <c r="E271" s="53" t="s">
        <v>407</v>
      </c>
      <c r="F271" s="54"/>
      <c r="G271" s="46">
        <f>G272</f>
        <v>7548.5</v>
      </c>
    </row>
    <row r="272" spans="1:7" s="10" customFormat="1" ht="31.2" x14ac:dyDescent="0.25">
      <c r="A272" s="29" t="s">
        <v>89</v>
      </c>
      <c r="B272" s="53" t="s">
        <v>10</v>
      </c>
      <c r="C272" s="53" t="s">
        <v>72</v>
      </c>
      <c r="D272" s="53" t="s">
        <v>0</v>
      </c>
      <c r="E272" s="53" t="s">
        <v>407</v>
      </c>
      <c r="F272" s="54" t="s">
        <v>19</v>
      </c>
      <c r="G272" s="46">
        <v>7548.5</v>
      </c>
    </row>
    <row r="273" spans="1:7" s="10" customFormat="1" x14ac:dyDescent="0.25">
      <c r="A273" s="29" t="s">
        <v>400</v>
      </c>
      <c r="B273" s="18" t="s">
        <v>10</v>
      </c>
      <c r="C273" s="18" t="s">
        <v>72</v>
      </c>
      <c r="D273" s="18" t="s">
        <v>1</v>
      </c>
      <c r="E273" s="18"/>
      <c r="F273" s="45"/>
      <c r="G273" s="46">
        <f>G274</f>
        <v>137613.20000000001</v>
      </c>
    </row>
    <row r="274" spans="1:7" s="10" customFormat="1" ht="46.8" x14ac:dyDescent="0.25">
      <c r="A274" s="29" t="s">
        <v>27</v>
      </c>
      <c r="B274" s="18" t="s">
        <v>10</v>
      </c>
      <c r="C274" s="18" t="s">
        <v>72</v>
      </c>
      <c r="D274" s="18" t="s">
        <v>1</v>
      </c>
      <c r="E274" s="18" t="s">
        <v>41</v>
      </c>
      <c r="F274" s="45"/>
      <c r="G274" s="46">
        <f>G275</f>
        <v>137613.20000000001</v>
      </c>
    </row>
    <row r="275" spans="1:7" s="10" customFormat="1" ht="31.2" x14ac:dyDescent="0.25">
      <c r="A275" s="29" t="s">
        <v>90</v>
      </c>
      <c r="B275" s="18" t="s">
        <v>10</v>
      </c>
      <c r="C275" s="18" t="s">
        <v>72</v>
      </c>
      <c r="D275" s="18" t="s">
        <v>1</v>
      </c>
      <c r="E275" s="18" t="s">
        <v>41</v>
      </c>
      <c r="F275" s="45" t="s">
        <v>87</v>
      </c>
      <c r="G275" s="46">
        <v>137613.20000000001</v>
      </c>
    </row>
    <row r="276" spans="1:7" s="10" customFormat="1" x14ac:dyDescent="0.25">
      <c r="A276" s="29" t="s">
        <v>372</v>
      </c>
      <c r="B276" s="18" t="s">
        <v>10</v>
      </c>
      <c r="C276" s="18" t="s">
        <v>51</v>
      </c>
      <c r="D276" s="18"/>
      <c r="E276" s="18"/>
      <c r="F276" s="45"/>
      <c r="G276" s="46">
        <f>G277</f>
        <v>1500</v>
      </c>
    </row>
    <row r="277" spans="1:7" s="10" customFormat="1" x14ac:dyDescent="0.25">
      <c r="A277" s="29" t="s">
        <v>344</v>
      </c>
      <c r="B277" s="18" t="s">
        <v>10</v>
      </c>
      <c r="C277" s="18" t="s">
        <v>51</v>
      </c>
      <c r="D277" s="18" t="s">
        <v>0</v>
      </c>
      <c r="E277" s="18"/>
      <c r="F277" s="45"/>
      <c r="G277" s="46">
        <f>G278</f>
        <v>1500</v>
      </c>
    </row>
    <row r="278" spans="1:7" s="10" customFormat="1" ht="31.2" x14ac:dyDescent="0.25">
      <c r="A278" s="29" t="s">
        <v>381</v>
      </c>
      <c r="B278" s="18" t="s">
        <v>10</v>
      </c>
      <c r="C278" s="18" t="s">
        <v>51</v>
      </c>
      <c r="D278" s="18" t="s">
        <v>0</v>
      </c>
      <c r="E278" s="18" t="s">
        <v>343</v>
      </c>
      <c r="F278" s="45"/>
      <c r="G278" s="46">
        <f>G279</f>
        <v>1500</v>
      </c>
    </row>
    <row r="279" spans="1:7" s="10" customFormat="1" ht="31.2" x14ac:dyDescent="0.25">
      <c r="A279" s="29" t="s">
        <v>89</v>
      </c>
      <c r="B279" s="18" t="s">
        <v>10</v>
      </c>
      <c r="C279" s="18" t="s">
        <v>51</v>
      </c>
      <c r="D279" s="18" t="s">
        <v>0</v>
      </c>
      <c r="E279" s="18" t="s">
        <v>343</v>
      </c>
      <c r="F279" s="45" t="s">
        <v>19</v>
      </c>
      <c r="G279" s="46">
        <v>1500</v>
      </c>
    </row>
    <row r="280" spans="1:7" s="10" customFormat="1" ht="30.75" customHeight="1" x14ac:dyDescent="0.25">
      <c r="A280" s="23" t="s">
        <v>262</v>
      </c>
      <c r="B280" s="18" t="s">
        <v>5</v>
      </c>
      <c r="C280" s="18"/>
      <c r="D280" s="18"/>
      <c r="E280" s="18"/>
      <c r="F280" s="45"/>
      <c r="G280" s="46">
        <f>SUM(G281)</f>
        <v>298534.29999999993</v>
      </c>
    </row>
    <row r="281" spans="1:7" s="10" customFormat="1" ht="31.2" x14ac:dyDescent="0.25">
      <c r="A281" s="23" t="s">
        <v>263</v>
      </c>
      <c r="B281" s="18" t="s">
        <v>5</v>
      </c>
      <c r="C281" s="18" t="s">
        <v>46</v>
      </c>
      <c r="D281" s="18"/>
      <c r="E281" s="18"/>
      <c r="F281" s="45"/>
      <c r="G281" s="46">
        <f>SUM(G282+G291)</f>
        <v>298534.29999999993</v>
      </c>
    </row>
    <row r="282" spans="1:7" s="10" customFormat="1" x14ac:dyDescent="0.25">
      <c r="A282" s="23" t="s">
        <v>375</v>
      </c>
      <c r="B282" s="18" t="s">
        <v>5</v>
      </c>
      <c r="C282" s="18" t="s">
        <v>46</v>
      </c>
      <c r="D282" s="18" t="s">
        <v>0</v>
      </c>
      <c r="E282" s="18"/>
      <c r="F282" s="45"/>
      <c r="G282" s="46">
        <f>SUM(G283+G289)</f>
        <v>274244.39999999997</v>
      </c>
    </row>
    <row r="283" spans="1:7" s="10" customFormat="1" ht="46.8" x14ac:dyDescent="0.25">
      <c r="A283" s="23" t="s">
        <v>83</v>
      </c>
      <c r="B283" s="18" t="s">
        <v>5</v>
      </c>
      <c r="C283" s="18" t="s">
        <v>46</v>
      </c>
      <c r="D283" s="18" t="s">
        <v>0</v>
      </c>
      <c r="E283" s="18" t="s">
        <v>41</v>
      </c>
      <c r="F283" s="45"/>
      <c r="G283" s="46">
        <f>SUM(G284:G288)</f>
        <v>274244.39999999997</v>
      </c>
    </row>
    <row r="284" spans="1:7" s="10" customFormat="1" ht="54" customHeight="1" x14ac:dyDescent="0.25">
      <c r="A284" s="47" t="s">
        <v>88</v>
      </c>
      <c r="B284" s="18" t="s">
        <v>5</v>
      </c>
      <c r="C284" s="18" t="s">
        <v>46</v>
      </c>
      <c r="D284" s="18" t="s">
        <v>0</v>
      </c>
      <c r="E284" s="18" t="s">
        <v>41</v>
      </c>
      <c r="F284" s="45" t="s">
        <v>18</v>
      </c>
      <c r="G284" s="46">
        <f>213088+4905.8</f>
        <v>217993.8</v>
      </c>
    </row>
    <row r="285" spans="1:7" s="10" customFormat="1" ht="31.2" x14ac:dyDescent="0.25">
      <c r="A285" s="47" t="s">
        <v>89</v>
      </c>
      <c r="B285" s="18" t="s">
        <v>5</v>
      </c>
      <c r="C285" s="18" t="s">
        <v>46</v>
      </c>
      <c r="D285" s="18" t="s">
        <v>0</v>
      </c>
      <c r="E285" s="18" t="s">
        <v>41</v>
      </c>
      <c r="F285" s="45" t="s">
        <v>19</v>
      </c>
      <c r="G285" s="46">
        <v>55942.3</v>
      </c>
    </row>
    <row r="286" spans="1:7" s="10" customFormat="1" x14ac:dyDescent="0.25">
      <c r="A286" s="47" t="s">
        <v>91</v>
      </c>
      <c r="B286" s="18" t="s">
        <v>5</v>
      </c>
      <c r="C286" s="18" t="s">
        <v>46</v>
      </c>
      <c r="D286" s="18" t="s">
        <v>0</v>
      </c>
      <c r="E286" s="18" t="s">
        <v>41</v>
      </c>
      <c r="F286" s="45" t="s">
        <v>86</v>
      </c>
      <c r="G286" s="46"/>
    </row>
    <row r="287" spans="1:7" s="10" customFormat="1" ht="31.2" x14ac:dyDescent="0.25">
      <c r="A287" s="47" t="s">
        <v>90</v>
      </c>
      <c r="B287" s="18" t="s">
        <v>5</v>
      </c>
      <c r="C287" s="18" t="s">
        <v>46</v>
      </c>
      <c r="D287" s="18" t="s">
        <v>0</v>
      </c>
      <c r="E287" s="18" t="s">
        <v>41</v>
      </c>
      <c r="F287" s="45" t="s">
        <v>87</v>
      </c>
      <c r="G287" s="46"/>
    </row>
    <row r="288" spans="1:7" s="10" customFormat="1" x14ac:dyDescent="0.25">
      <c r="A288" s="47" t="s">
        <v>20</v>
      </c>
      <c r="B288" s="18" t="s">
        <v>5</v>
      </c>
      <c r="C288" s="18" t="s">
        <v>46</v>
      </c>
      <c r="D288" s="18" t="s">
        <v>0</v>
      </c>
      <c r="E288" s="18" t="s">
        <v>41</v>
      </c>
      <c r="F288" s="45" t="s">
        <v>21</v>
      </c>
      <c r="G288" s="46">
        <f>308.3</f>
        <v>308.3</v>
      </c>
    </row>
    <row r="289" spans="1:7" s="10" customFormat="1" ht="31.2" x14ac:dyDescent="0.25">
      <c r="A289" s="23" t="s">
        <v>327</v>
      </c>
      <c r="B289" s="18" t="s">
        <v>5</v>
      </c>
      <c r="C289" s="18" t="s">
        <v>46</v>
      </c>
      <c r="D289" s="18" t="s">
        <v>0</v>
      </c>
      <c r="E289" s="18" t="s">
        <v>326</v>
      </c>
      <c r="F289" s="45"/>
      <c r="G289" s="46">
        <f>SUM(G290)</f>
        <v>0</v>
      </c>
    </row>
    <row r="290" spans="1:7" s="10" customFormat="1" ht="56.25" customHeight="1" x14ac:dyDescent="0.25">
      <c r="A290" s="47" t="s">
        <v>88</v>
      </c>
      <c r="B290" s="18" t="s">
        <v>5</v>
      </c>
      <c r="C290" s="18" t="s">
        <v>46</v>
      </c>
      <c r="D290" s="18" t="s">
        <v>0</v>
      </c>
      <c r="E290" s="18" t="s">
        <v>326</v>
      </c>
      <c r="F290" s="45" t="s">
        <v>18</v>
      </c>
      <c r="G290" s="46">
        <f>5476.3-5476.3</f>
        <v>0</v>
      </c>
    </row>
    <row r="291" spans="1:7" s="10" customFormat="1" ht="31.2" x14ac:dyDescent="0.25">
      <c r="A291" s="47" t="s">
        <v>47</v>
      </c>
      <c r="B291" s="18" t="s">
        <v>5</v>
      </c>
      <c r="C291" s="18" t="s">
        <v>46</v>
      </c>
      <c r="D291" s="18" t="s">
        <v>1</v>
      </c>
      <c r="E291" s="18"/>
      <c r="F291" s="45"/>
      <c r="G291" s="46">
        <f>SUM(G299+G294+G301+G296+G292)</f>
        <v>24289.899999999994</v>
      </c>
    </row>
    <row r="292" spans="1:7" s="10" customFormat="1" x14ac:dyDescent="0.25">
      <c r="A292" s="56" t="s">
        <v>403</v>
      </c>
      <c r="B292" s="53" t="s">
        <v>5</v>
      </c>
      <c r="C292" s="55">
        <v>1</v>
      </c>
      <c r="D292" s="53" t="s">
        <v>1</v>
      </c>
      <c r="E292" s="53" t="s">
        <v>404</v>
      </c>
      <c r="F292" s="54"/>
      <c r="G292" s="46">
        <f>G293</f>
        <v>559.5</v>
      </c>
    </row>
    <row r="293" spans="1:7" s="10" customFormat="1" x14ac:dyDescent="0.25">
      <c r="A293" s="56" t="s">
        <v>20</v>
      </c>
      <c r="B293" s="53" t="s">
        <v>5</v>
      </c>
      <c r="C293" s="55">
        <v>1</v>
      </c>
      <c r="D293" s="53" t="s">
        <v>1</v>
      </c>
      <c r="E293" s="53" t="s">
        <v>404</v>
      </c>
      <c r="F293" s="54" t="s">
        <v>21</v>
      </c>
      <c r="G293" s="46">
        <v>559.5</v>
      </c>
    </row>
    <row r="294" spans="1:7" s="10" customFormat="1" x14ac:dyDescent="0.25">
      <c r="A294" s="47" t="s">
        <v>172</v>
      </c>
      <c r="B294" s="18" t="s">
        <v>5</v>
      </c>
      <c r="C294" s="19">
        <v>1</v>
      </c>
      <c r="D294" s="18" t="s">
        <v>1</v>
      </c>
      <c r="E294" s="18" t="s">
        <v>173</v>
      </c>
      <c r="F294" s="45"/>
      <c r="G294" s="46">
        <f>SUM(G295)</f>
        <v>575.09999999999991</v>
      </c>
    </row>
    <row r="295" spans="1:7" s="10" customFormat="1" ht="31.2" x14ac:dyDescent="0.25">
      <c r="A295" s="47" t="s">
        <v>89</v>
      </c>
      <c r="B295" s="18" t="s">
        <v>5</v>
      </c>
      <c r="C295" s="19">
        <v>1</v>
      </c>
      <c r="D295" s="18" t="s">
        <v>1</v>
      </c>
      <c r="E295" s="18" t="s">
        <v>173</v>
      </c>
      <c r="F295" s="45" t="s">
        <v>19</v>
      </c>
      <c r="G295" s="46">
        <f>334.9+203.2+37</f>
        <v>575.09999999999991</v>
      </c>
    </row>
    <row r="296" spans="1:7" s="10" customFormat="1" x14ac:dyDescent="0.25">
      <c r="A296" s="47" t="s">
        <v>178</v>
      </c>
      <c r="B296" s="18" t="s">
        <v>5</v>
      </c>
      <c r="C296" s="19">
        <v>1</v>
      </c>
      <c r="D296" s="18" t="s">
        <v>1</v>
      </c>
      <c r="E296" s="18" t="s">
        <v>179</v>
      </c>
      <c r="F296" s="45"/>
      <c r="G296" s="46">
        <f>SUM(G297:G298)</f>
        <v>475.8</v>
      </c>
    </row>
    <row r="297" spans="1:7" s="10" customFormat="1" ht="53.25" customHeight="1" x14ac:dyDescent="0.25">
      <c r="A297" s="47" t="s">
        <v>88</v>
      </c>
      <c r="B297" s="18" t="s">
        <v>5</v>
      </c>
      <c r="C297" s="19">
        <v>1</v>
      </c>
      <c r="D297" s="18" t="s">
        <v>1</v>
      </c>
      <c r="E297" s="18" t="s">
        <v>179</v>
      </c>
      <c r="F297" s="45" t="s">
        <v>18</v>
      </c>
      <c r="G297" s="46"/>
    </row>
    <row r="298" spans="1:7" s="10" customFormat="1" ht="31.2" x14ac:dyDescent="0.25">
      <c r="A298" s="47" t="s">
        <v>89</v>
      </c>
      <c r="B298" s="18" t="s">
        <v>5</v>
      </c>
      <c r="C298" s="19">
        <v>1</v>
      </c>
      <c r="D298" s="18" t="s">
        <v>1</v>
      </c>
      <c r="E298" s="18" t="s">
        <v>179</v>
      </c>
      <c r="F298" s="45" t="s">
        <v>19</v>
      </c>
      <c r="G298" s="46">
        <f>319+95.3+61.5</f>
        <v>475.8</v>
      </c>
    </row>
    <row r="299" spans="1:7" s="10" customFormat="1" ht="31.2" x14ac:dyDescent="0.25">
      <c r="A299" s="51" t="s">
        <v>176</v>
      </c>
      <c r="B299" s="18" t="s">
        <v>5</v>
      </c>
      <c r="C299" s="18" t="s">
        <v>46</v>
      </c>
      <c r="D299" s="18" t="s">
        <v>1</v>
      </c>
      <c r="E299" s="18" t="s">
        <v>177</v>
      </c>
      <c r="F299" s="45"/>
      <c r="G299" s="46">
        <f>SUM(G300:G300)</f>
        <v>17018.199999999997</v>
      </c>
    </row>
    <row r="300" spans="1:7" s="10" customFormat="1" ht="31.2" x14ac:dyDescent="0.25">
      <c r="A300" s="47" t="s">
        <v>89</v>
      </c>
      <c r="B300" s="18" t="s">
        <v>5</v>
      </c>
      <c r="C300" s="18" t="s">
        <v>46</v>
      </c>
      <c r="D300" s="18" t="s">
        <v>1</v>
      </c>
      <c r="E300" s="18" t="s">
        <v>177</v>
      </c>
      <c r="F300" s="45" t="s">
        <v>19</v>
      </c>
      <c r="G300" s="46">
        <f>9826.8+6663.8+527.6</f>
        <v>17018.199999999997</v>
      </c>
    </row>
    <row r="301" spans="1:7" s="10" customFormat="1" ht="31.2" x14ac:dyDescent="0.25">
      <c r="A301" s="47" t="s">
        <v>174</v>
      </c>
      <c r="B301" s="18" t="s">
        <v>5</v>
      </c>
      <c r="C301" s="19">
        <v>1</v>
      </c>
      <c r="D301" s="18" t="s">
        <v>1</v>
      </c>
      <c r="E301" s="18" t="s">
        <v>175</v>
      </c>
      <c r="F301" s="18"/>
      <c r="G301" s="46">
        <f>SUM(G302)</f>
        <v>5661.3</v>
      </c>
    </row>
    <row r="302" spans="1:7" s="10" customFormat="1" ht="31.2" x14ac:dyDescent="0.25">
      <c r="A302" s="47" t="s">
        <v>89</v>
      </c>
      <c r="B302" s="18" t="s">
        <v>5</v>
      </c>
      <c r="C302" s="19">
        <v>1</v>
      </c>
      <c r="D302" s="18" t="s">
        <v>1</v>
      </c>
      <c r="E302" s="18" t="s">
        <v>175</v>
      </c>
      <c r="F302" s="18" t="s">
        <v>19</v>
      </c>
      <c r="G302" s="46">
        <f>2754.1+2490+417.2</f>
        <v>5661.3</v>
      </c>
    </row>
    <row r="303" spans="1:7" s="10" customFormat="1" x14ac:dyDescent="0.25">
      <c r="A303" s="23" t="s">
        <v>264</v>
      </c>
      <c r="B303" s="18" t="s">
        <v>7</v>
      </c>
      <c r="C303" s="18"/>
      <c r="D303" s="18"/>
      <c r="E303" s="18"/>
      <c r="F303" s="45"/>
      <c r="G303" s="46">
        <f>SUM(G304)</f>
        <v>42083</v>
      </c>
    </row>
    <row r="304" spans="1:7" s="10" customFormat="1" x14ac:dyDescent="0.25">
      <c r="A304" s="23" t="s">
        <v>265</v>
      </c>
      <c r="B304" s="18" t="s">
        <v>7</v>
      </c>
      <c r="C304" s="18" t="s">
        <v>46</v>
      </c>
      <c r="D304" s="18"/>
      <c r="E304" s="18"/>
      <c r="F304" s="45"/>
      <c r="G304" s="46">
        <f>SUM(G305+G314+G321)</f>
        <v>42083</v>
      </c>
    </row>
    <row r="305" spans="1:7" s="10" customFormat="1" ht="46.8" x14ac:dyDescent="0.25">
      <c r="A305" s="23" t="s">
        <v>311</v>
      </c>
      <c r="B305" s="18" t="s">
        <v>7</v>
      </c>
      <c r="C305" s="18" t="s">
        <v>46</v>
      </c>
      <c r="D305" s="18" t="s">
        <v>0</v>
      </c>
      <c r="E305" s="18"/>
      <c r="F305" s="45"/>
      <c r="G305" s="46">
        <f>SUM(G306+G312+G310)</f>
        <v>5927</v>
      </c>
    </row>
    <row r="306" spans="1:7" s="10" customFormat="1" x14ac:dyDescent="0.25">
      <c r="A306" s="23" t="s">
        <v>25</v>
      </c>
      <c r="B306" s="18" t="s">
        <v>7</v>
      </c>
      <c r="C306" s="18" t="s">
        <v>46</v>
      </c>
      <c r="D306" s="18" t="s">
        <v>0</v>
      </c>
      <c r="E306" s="18" t="s">
        <v>35</v>
      </c>
      <c r="F306" s="45"/>
      <c r="G306" s="46">
        <f>SUM(G307:G309)</f>
        <v>5927</v>
      </c>
    </row>
    <row r="307" spans="1:7" s="10" customFormat="1" ht="51" customHeight="1" x14ac:dyDescent="0.25">
      <c r="A307" s="47" t="s">
        <v>88</v>
      </c>
      <c r="B307" s="18" t="s">
        <v>7</v>
      </c>
      <c r="C307" s="18" t="s">
        <v>46</v>
      </c>
      <c r="D307" s="18" t="s">
        <v>0</v>
      </c>
      <c r="E307" s="18" t="s">
        <v>35</v>
      </c>
      <c r="F307" s="45" t="s">
        <v>18</v>
      </c>
      <c r="G307" s="46">
        <v>5832.1</v>
      </c>
    </row>
    <row r="308" spans="1:7" s="10" customFormat="1" ht="31.2" x14ac:dyDescent="0.25">
      <c r="A308" s="47" t="s">
        <v>89</v>
      </c>
      <c r="B308" s="18" t="s">
        <v>7</v>
      </c>
      <c r="C308" s="18" t="s">
        <v>46</v>
      </c>
      <c r="D308" s="18" t="s">
        <v>0</v>
      </c>
      <c r="E308" s="18" t="s">
        <v>35</v>
      </c>
      <c r="F308" s="45" t="s">
        <v>19</v>
      </c>
      <c r="G308" s="46">
        <v>93.2</v>
      </c>
    </row>
    <row r="309" spans="1:7" s="10" customFormat="1" x14ac:dyDescent="0.25">
      <c r="A309" s="47" t="s">
        <v>20</v>
      </c>
      <c r="B309" s="18" t="s">
        <v>7</v>
      </c>
      <c r="C309" s="18" t="s">
        <v>46</v>
      </c>
      <c r="D309" s="18" t="s">
        <v>0</v>
      </c>
      <c r="E309" s="18" t="s">
        <v>35</v>
      </c>
      <c r="F309" s="45" t="s">
        <v>21</v>
      </c>
      <c r="G309" s="46">
        <v>1.7</v>
      </c>
    </row>
    <row r="310" spans="1:7" s="10" customFormat="1" x14ac:dyDescent="0.25">
      <c r="A310" s="47" t="s">
        <v>172</v>
      </c>
      <c r="B310" s="18" t="s">
        <v>7</v>
      </c>
      <c r="C310" s="19">
        <v>1</v>
      </c>
      <c r="D310" s="18" t="s">
        <v>0</v>
      </c>
      <c r="E310" s="18" t="s">
        <v>173</v>
      </c>
      <c r="F310" s="18"/>
      <c r="G310" s="30">
        <f>SUM(G311)</f>
        <v>0</v>
      </c>
    </row>
    <row r="311" spans="1:7" s="10" customFormat="1" ht="31.2" x14ac:dyDescent="0.25">
      <c r="A311" s="47" t="s">
        <v>89</v>
      </c>
      <c r="B311" s="18" t="s">
        <v>7</v>
      </c>
      <c r="C311" s="19">
        <v>1</v>
      </c>
      <c r="D311" s="18" t="s">
        <v>0</v>
      </c>
      <c r="E311" s="18" t="s">
        <v>173</v>
      </c>
      <c r="F311" s="18" t="s">
        <v>19</v>
      </c>
      <c r="G311" s="30"/>
    </row>
    <row r="312" spans="1:7" s="10" customFormat="1" x14ac:dyDescent="0.25">
      <c r="A312" s="47" t="s">
        <v>178</v>
      </c>
      <c r="B312" s="18" t="s">
        <v>7</v>
      </c>
      <c r="C312" s="18" t="s">
        <v>46</v>
      </c>
      <c r="D312" s="18" t="s">
        <v>0</v>
      </c>
      <c r="E312" s="18" t="s">
        <v>179</v>
      </c>
      <c r="F312" s="45"/>
      <c r="G312" s="46">
        <f>SUM(G313)</f>
        <v>0</v>
      </c>
    </row>
    <row r="313" spans="1:7" s="10" customFormat="1" ht="31.2" x14ac:dyDescent="0.25">
      <c r="A313" s="47" t="s">
        <v>89</v>
      </c>
      <c r="B313" s="18" t="s">
        <v>7</v>
      </c>
      <c r="C313" s="18" t="s">
        <v>46</v>
      </c>
      <c r="D313" s="18" t="s">
        <v>0</v>
      </c>
      <c r="E313" s="18" t="s">
        <v>179</v>
      </c>
      <c r="F313" s="45" t="s">
        <v>19</v>
      </c>
      <c r="G313" s="46"/>
    </row>
    <row r="314" spans="1:7" s="10" customFormat="1" ht="31.2" x14ac:dyDescent="0.25">
      <c r="A314" s="23" t="s">
        <v>300</v>
      </c>
      <c r="B314" s="18" t="s">
        <v>7</v>
      </c>
      <c r="C314" s="18" t="s">
        <v>46</v>
      </c>
      <c r="D314" s="18" t="s">
        <v>1</v>
      </c>
      <c r="E314" s="18"/>
      <c r="F314" s="45"/>
      <c r="G314" s="46">
        <f>SUM(G315+G319)</f>
        <v>36156</v>
      </c>
    </row>
    <row r="315" spans="1:7" s="10" customFormat="1" ht="46.8" x14ac:dyDescent="0.25">
      <c r="A315" s="23" t="s">
        <v>27</v>
      </c>
      <c r="B315" s="18" t="s">
        <v>7</v>
      </c>
      <c r="C315" s="18" t="s">
        <v>46</v>
      </c>
      <c r="D315" s="18" t="s">
        <v>1</v>
      </c>
      <c r="E315" s="18" t="s">
        <v>41</v>
      </c>
      <c r="F315" s="45"/>
      <c r="G315" s="46">
        <f>SUM(G316:G318)</f>
        <v>36156</v>
      </c>
    </row>
    <row r="316" spans="1:7" s="10" customFormat="1" ht="54" customHeight="1" x14ac:dyDescent="0.25">
      <c r="A316" s="47" t="s">
        <v>88</v>
      </c>
      <c r="B316" s="18" t="s">
        <v>7</v>
      </c>
      <c r="C316" s="18" t="s">
        <v>46</v>
      </c>
      <c r="D316" s="18" t="s">
        <v>1</v>
      </c>
      <c r="E316" s="18" t="s">
        <v>41</v>
      </c>
      <c r="F316" s="45" t="s">
        <v>18</v>
      </c>
      <c r="G316" s="46">
        <v>34545.699999999997</v>
      </c>
    </row>
    <row r="317" spans="1:7" s="10" customFormat="1" ht="31.2" x14ac:dyDescent="0.25">
      <c r="A317" s="47" t="s">
        <v>89</v>
      </c>
      <c r="B317" s="18" t="s">
        <v>7</v>
      </c>
      <c r="C317" s="18" t="s">
        <v>46</v>
      </c>
      <c r="D317" s="18" t="s">
        <v>1</v>
      </c>
      <c r="E317" s="18" t="s">
        <v>41</v>
      </c>
      <c r="F317" s="45" t="s">
        <v>19</v>
      </c>
      <c r="G317" s="46">
        <v>1504.9</v>
      </c>
    </row>
    <row r="318" spans="1:7" s="10" customFormat="1" x14ac:dyDescent="0.25">
      <c r="A318" s="47" t="s">
        <v>20</v>
      </c>
      <c r="B318" s="18" t="s">
        <v>7</v>
      </c>
      <c r="C318" s="18" t="s">
        <v>46</v>
      </c>
      <c r="D318" s="18" t="s">
        <v>1</v>
      </c>
      <c r="E318" s="18" t="s">
        <v>41</v>
      </c>
      <c r="F318" s="45" t="s">
        <v>21</v>
      </c>
      <c r="G318" s="46">
        <v>105.4</v>
      </c>
    </row>
    <row r="319" spans="1:7" s="10" customFormat="1" x14ac:dyDescent="0.25">
      <c r="A319" s="47" t="s">
        <v>160</v>
      </c>
      <c r="B319" s="18" t="s">
        <v>7</v>
      </c>
      <c r="C319" s="18" t="s">
        <v>46</v>
      </c>
      <c r="D319" s="18" t="s">
        <v>1</v>
      </c>
      <c r="E319" s="18" t="s">
        <v>161</v>
      </c>
      <c r="F319" s="18"/>
      <c r="G319" s="46">
        <f>G320</f>
        <v>0</v>
      </c>
    </row>
    <row r="320" spans="1:7" s="10" customFormat="1" ht="53.25" customHeight="1" x14ac:dyDescent="0.25">
      <c r="A320" s="47" t="s">
        <v>88</v>
      </c>
      <c r="B320" s="18" t="s">
        <v>7</v>
      </c>
      <c r="C320" s="18" t="s">
        <v>46</v>
      </c>
      <c r="D320" s="18" t="s">
        <v>1</v>
      </c>
      <c r="E320" s="18" t="s">
        <v>161</v>
      </c>
      <c r="F320" s="18" t="s">
        <v>18</v>
      </c>
      <c r="G320" s="46"/>
    </row>
    <row r="321" spans="1:7" s="10" customFormat="1" ht="46.8" x14ac:dyDescent="0.25">
      <c r="A321" s="47" t="s">
        <v>301</v>
      </c>
      <c r="B321" s="18" t="s">
        <v>7</v>
      </c>
      <c r="C321" s="18" t="s">
        <v>46</v>
      </c>
      <c r="D321" s="18" t="s">
        <v>2</v>
      </c>
      <c r="E321" s="18"/>
      <c r="F321" s="45"/>
      <c r="G321" s="46">
        <f>G322+G324</f>
        <v>0</v>
      </c>
    </row>
    <row r="322" spans="1:7" s="10" customFormat="1" x14ac:dyDescent="0.25">
      <c r="A322" s="47" t="s">
        <v>266</v>
      </c>
      <c r="B322" s="18" t="s">
        <v>7</v>
      </c>
      <c r="C322" s="18" t="s">
        <v>46</v>
      </c>
      <c r="D322" s="18" t="s">
        <v>2</v>
      </c>
      <c r="E322" s="18" t="s">
        <v>147</v>
      </c>
      <c r="F322" s="45"/>
      <c r="G322" s="46">
        <f>G323</f>
        <v>0</v>
      </c>
    </row>
    <row r="323" spans="1:7" s="10" customFormat="1" ht="31.2" x14ac:dyDescent="0.25">
      <c r="A323" s="47" t="s">
        <v>89</v>
      </c>
      <c r="B323" s="18" t="s">
        <v>7</v>
      </c>
      <c r="C323" s="18" t="s">
        <v>46</v>
      </c>
      <c r="D323" s="18" t="s">
        <v>2</v>
      </c>
      <c r="E323" s="18" t="s">
        <v>147</v>
      </c>
      <c r="F323" s="45" t="s">
        <v>19</v>
      </c>
      <c r="G323" s="46"/>
    </row>
    <row r="324" spans="1:7" s="10" customFormat="1" ht="31.2" x14ac:dyDescent="0.25">
      <c r="A324" s="47" t="s">
        <v>232</v>
      </c>
      <c r="B324" s="18" t="s">
        <v>7</v>
      </c>
      <c r="C324" s="18" t="s">
        <v>46</v>
      </c>
      <c r="D324" s="18" t="s">
        <v>2</v>
      </c>
      <c r="E324" s="18" t="s">
        <v>197</v>
      </c>
      <c r="F324" s="45"/>
      <c r="G324" s="46">
        <f>SUM(G325)</f>
        <v>0</v>
      </c>
    </row>
    <row r="325" spans="1:7" s="10" customFormat="1" ht="31.2" x14ac:dyDescent="0.25">
      <c r="A325" s="47" t="s">
        <v>90</v>
      </c>
      <c r="B325" s="18" t="s">
        <v>7</v>
      </c>
      <c r="C325" s="18" t="s">
        <v>46</v>
      </c>
      <c r="D325" s="18" t="s">
        <v>2</v>
      </c>
      <c r="E325" s="18" t="s">
        <v>197</v>
      </c>
      <c r="F325" s="45" t="s">
        <v>87</v>
      </c>
      <c r="G325" s="46"/>
    </row>
    <row r="326" spans="1:7" s="10" customFormat="1" ht="31.2" x14ac:dyDescent="0.25">
      <c r="A326" s="23" t="s">
        <v>267</v>
      </c>
      <c r="B326" s="18" t="s">
        <v>8</v>
      </c>
      <c r="C326" s="18"/>
      <c r="D326" s="18"/>
      <c r="E326" s="18"/>
      <c r="F326" s="45"/>
      <c r="G326" s="46">
        <f>SUM(G327)</f>
        <v>63694</v>
      </c>
    </row>
    <row r="327" spans="1:7" s="10" customFormat="1" ht="31.2" x14ac:dyDescent="0.25">
      <c r="A327" s="23" t="s">
        <v>340</v>
      </c>
      <c r="B327" s="18" t="s">
        <v>8</v>
      </c>
      <c r="C327" s="18" t="s">
        <v>46</v>
      </c>
      <c r="D327" s="18"/>
      <c r="E327" s="18"/>
      <c r="F327" s="18"/>
      <c r="G327" s="46">
        <f>SUM(G328)</f>
        <v>63694</v>
      </c>
    </row>
    <row r="328" spans="1:7" s="10" customFormat="1" x14ac:dyDescent="0.25">
      <c r="A328" s="23" t="s">
        <v>75</v>
      </c>
      <c r="B328" s="18" t="s">
        <v>8</v>
      </c>
      <c r="C328" s="18" t="s">
        <v>46</v>
      </c>
      <c r="D328" s="18" t="s">
        <v>0</v>
      </c>
      <c r="E328" s="18"/>
      <c r="F328" s="18"/>
      <c r="G328" s="46">
        <f>SUM(G329+G354+G334+G351+G348+G331+G339+G342+G346+G337+G344)</f>
        <v>63694</v>
      </c>
    </row>
    <row r="329" spans="1:7" s="10" customFormat="1" ht="31.2" x14ac:dyDescent="0.25">
      <c r="A329" s="21" t="s">
        <v>346</v>
      </c>
      <c r="B329" s="18" t="s">
        <v>8</v>
      </c>
      <c r="C329" s="19">
        <v>1</v>
      </c>
      <c r="D329" s="18" t="s">
        <v>0</v>
      </c>
      <c r="E329" s="18" t="s">
        <v>345</v>
      </c>
      <c r="F329" s="45"/>
      <c r="G329" s="46">
        <f>SUM(G330)</f>
        <v>150</v>
      </c>
    </row>
    <row r="330" spans="1:7" s="10" customFormat="1" ht="31.2" x14ac:dyDescent="0.25">
      <c r="A330" s="47" t="s">
        <v>89</v>
      </c>
      <c r="B330" s="18" t="s">
        <v>8</v>
      </c>
      <c r="C330" s="19">
        <v>1</v>
      </c>
      <c r="D330" s="18" t="s">
        <v>0</v>
      </c>
      <c r="E330" s="18" t="s">
        <v>345</v>
      </c>
      <c r="F330" s="45" t="s">
        <v>19</v>
      </c>
      <c r="G330" s="46">
        <v>150</v>
      </c>
    </row>
    <row r="331" spans="1:7" s="10" customFormat="1" ht="78" x14ac:dyDescent="0.25">
      <c r="A331" s="24" t="s">
        <v>139</v>
      </c>
      <c r="B331" s="18" t="s">
        <v>8</v>
      </c>
      <c r="C331" s="18" t="s">
        <v>46</v>
      </c>
      <c r="D331" s="18" t="s">
        <v>0</v>
      </c>
      <c r="E331" s="18" t="s">
        <v>191</v>
      </c>
      <c r="F331" s="18"/>
      <c r="G331" s="46">
        <f>SUM(G332:G333)</f>
        <v>32907.300000000003</v>
      </c>
    </row>
    <row r="332" spans="1:7" s="10" customFormat="1" ht="31.2" x14ac:dyDescent="0.25">
      <c r="A332" s="47" t="s">
        <v>89</v>
      </c>
      <c r="B332" s="18" t="s">
        <v>8</v>
      </c>
      <c r="C332" s="18" t="s">
        <v>46</v>
      </c>
      <c r="D332" s="18" t="s">
        <v>0</v>
      </c>
      <c r="E332" s="18" t="s">
        <v>191</v>
      </c>
      <c r="F332" s="18" t="s">
        <v>19</v>
      </c>
      <c r="G332" s="46">
        <v>310</v>
      </c>
    </row>
    <row r="333" spans="1:7" s="10" customFormat="1" x14ac:dyDescent="0.25">
      <c r="A333" s="47" t="s">
        <v>91</v>
      </c>
      <c r="B333" s="18" t="s">
        <v>8</v>
      </c>
      <c r="C333" s="18" t="s">
        <v>46</v>
      </c>
      <c r="D333" s="18" t="s">
        <v>0</v>
      </c>
      <c r="E333" s="18" t="s">
        <v>191</v>
      </c>
      <c r="F333" s="18" t="s">
        <v>86</v>
      </c>
      <c r="G333" s="46">
        <v>32597.3</v>
      </c>
    </row>
    <row r="334" spans="1:7" s="10" customFormat="1" ht="46.8" x14ac:dyDescent="0.25">
      <c r="A334" s="31" t="s">
        <v>201</v>
      </c>
      <c r="B334" s="18" t="s">
        <v>8</v>
      </c>
      <c r="C334" s="18" t="s">
        <v>46</v>
      </c>
      <c r="D334" s="18" t="s">
        <v>0</v>
      </c>
      <c r="E334" s="18" t="s">
        <v>198</v>
      </c>
      <c r="F334" s="18"/>
      <c r="G334" s="46">
        <f>SUM(G335:G336)</f>
        <v>0</v>
      </c>
    </row>
    <row r="335" spans="1:7" s="10" customFormat="1" ht="31.2" x14ac:dyDescent="0.25">
      <c r="A335" s="47" t="s">
        <v>89</v>
      </c>
      <c r="B335" s="18" t="s">
        <v>8</v>
      </c>
      <c r="C335" s="18" t="s">
        <v>46</v>
      </c>
      <c r="D335" s="18" t="s">
        <v>0</v>
      </c>
      <c r="E335" s="18" t="s">
        <v>198</v>
      </c>
      <c r="F335" s="18" t="s">
        <v>19</v>
      </c>
      <c r="G335" s="46"/>
    </row>
    <row r="336" spans="1:7" s="10" customFormat="1" x14ac:dyDescent="0.25">
      <c r="A336" s="47" t="s">
        <v>91</v>
      </c>
      <c r="B336" s="18" t="s">
        <v>8</v>
      </c>
      <c r="C336" s="18" t="s">
        <v>46</v>
      </c>
      <c r="D336" s="18" t="s">
        <v>0</v>
      </c>
      <c r="E336" s="18" t="s">
        <v>198</v>
      </c>
      <c r="F336" s="18" t="s">
        <v>86</v>
      </c>
      <c r="G336" s="46"/>
    </row>
    <row r="337" spans="1:7" s="10" customFormat="1" ht="78" x14ac:dyDescent="0.25">
      <c r="A337" s="31" t="s">
        <v>112</v>
      </c>
      <c r="B337" s="18" t="s">
        <v>8</v>
      </c>
      <c r="C337" s="18" t="s">
        <v>46</v>
      </c>
      <c r="D337" s="18" t="s">
        <v>0</v>
      </c>
      <c r="E337" s="18" t="s">
        <v>193</v>
      </c>
      <c r="F337" s="18"/>
      <c r="G337" s="46">
        <f>G338</f>
        <v>72.7</v>
      </c>
    </row>
    <row r="338" spans="1:7" s="10" customFormat="1" ht="31.2" x14ac:dyDescent="0.25">
      <c r="A338" s="47" t="s">
        <v>89</v>
      </c>
      <c r="B338" s="18" t="s">
        <v>8</v>
      </c>
      <c r="C338" s="18" t="s">
        <v>46</v>
      </c>
      <c r="D338" s="18" t="s">
        <v>0</v>
      </c>
      <c r="E338" s="18" t="s">
        <v>193</v>
      </c>
      <c r="F338" s="18" t="s">
        <v>19</v>
      </c>
      <c r="G338" s="46">
        <v>72.7</v>
      </c>
    </row>
    <row r="339" spans="1:7" s="10" customFormat="1" ht="46.8" x14ac:dyDescent="0.25">
      <c r="A339" s="21" t="s">
        <v>140</v>
      </c>
      <c r="B339" s="18" t="s">
        <v>8</v>
      </c>
      <c r="C339" s="18" t="s">
        <v>46</v>
      </c>
      <c r="D339" s="18" t="s">
        <v>0</v>
      </c>
      <c r="E339" s="18" t="s">
        <v>192</v>
      </c>
      <c r="F339" s="18"/>
      <c r="G339" s="46">
        <f>SUM(G340:G341)</f>
        <v>16278.4</v>
      </c>
    </row>
    <row r="340" spans="1:7" s="10" customFormat="1" ht="31.2" x14ac:dyDescent="0.25">
      <c r="A340" s="47" t="s">
        <v>89</v>
      </c>
      <c r="B340" s="18" t="s">
        <v>8</v>
      </c>
      <c r="C340" s="18" t="s">
        <v>46</v>
      </c>
      <c r="D340" s="18" t="s">
        <v>0</v>
      </c>
      <c r="E340" s="18" t="s">
        <v>192</v>
      </c>
      <c r="F340" s="18" t="s">
        <v>19</v>
      </c>
      <c r="G340" s="46">
        <v>200</v>
      </c>
    </row>
    <row r="341" spans="1:7" s="10" customFormat="1" x14ac:dyDescent="0.25">
      <c r="A341" s="47" t="s">
        <v>91</v>
      </c>
      <c r="B341" s="18" t="s">
        <v>8</v>
      </c>
      <c r="C341" s="18" t="s">
        <v>46</v>
      </c>
      <c r="D341" s="18" t="s">
        <v>0</v>
      </c>
      <c r="E341" s="18" t="s">
        <v>192</v>
      </c>
      <c r="F341" s="18" t="s">
        <v>86</v>
      </c>
      <c r="G341" s="46">
        <v>16078.4</v>
      </c>
    </row>
    <row r="342" spans="1:7" s="10" customFormat="1" ht="62.4" x14ac:dyDescent="0.25">
      <c r="A342" s="31" t="s">
        <v>202</v>
      </c>
      <c r="B342" s="18" t="s">
        <v>8</v>
      </c>
      <c r="C342" s="18" t="s">
        <v>46</v>
      </c>
      <c r="D342" s="18" t="s">
        <v>0</v>
      </c>
      <c r="E342" s="18" t="s">
        <v>199</v>
      </c>
      <c r="F342" s="18"/>
      <c r="G342" s="46">
        <f>G343</f>
        <v>0</v>
      </c>
    </row>
    <row r="343" spans="1:7" s="10" customFormat="1" x14ac:dyDescent="0.25">
      <c r="A343" s="47" t="s">
        <v>91</v>
      </c>
      <c r="B343" s="18" t="s">
        <v>8</v>
      </c>
      <c r="C343" s="18" t="s">
        <v>46</v>
      </c>
      <c r="D343" s="18" t="s">
        <v>0</v>
      </c>
      <c r="E343" s="18" t="s">
        <v>199</v>
      </c>
      <c r="F343" s="18" t="s">
        <v>86</v>
      </c>
      <c r="G343" s="46"/>
    </row>
    <row r="344" spans="1:7" s="10" customFormat="1" ht="145.5" customHeight="1" x14ac:dyDescent="0.25">
      <c r="A344" s="26" t="s">
        <v>221</v>
      </c>
      <c r="B344" s="18" t="s">
        <v>8</v>
      </c>
      <c r="C344" s="18" t="s">
        <v>46</v>
      </c>
      <c r="D344" s="18" t="s">
        <v>0</v>
      </c>
      <c r="E344" s="18" t="s">
        <v>222</v>
      </c>
      <c r="F344" s="18"/>
      <c r="G344" s="46">
        <f>SUM(G345)</f>
        <v>0</v>
      </c>
    </row>
    <row r="345" spans="1:7" s="10" customFormat="1" x14ac:dyDescent="0.25">
      <c r="A345" s="26" t="s">
        <v>91</v>
      </c>
      <c r="B345" s="18" t="s">
        <v>8</v>
      </c>
      <c r="C345" s="18" t="s">
        <v>46</v>
      </c>
      <c r="D345" s="18" t="s">
        <v>0</v>
      </c>
      <c r="E345" s="18" t="s">
        <v>222</v>
      </c>
      <c r="F345" s="18" t="s">
        <v>86</v>
      </c>
      <c r="G345" s="46"/>
    </row>
    <row r="346" spans="1:7" s="10" customFormat="1" ht="93.6" x14ac:dyDescent="0.25">
      <c r="A346" s="31" t="s">
        <v>203</v>
      </c>
      <c r="B346" s="18" t="s">
        <v>8</v>
      </c>
      <c r="C346" s="18" t="s">
        <v>46</v>
      </c>
      <c r="D346" s="18" t="s">
        <v>0</v>
      </c>
      <c r="E346" s="18" t="s">
        <v>200</v>
      </c>
      <c r="F346" s="18"/>
      <c r="G346" s="46">
        <f>G347</f>
        <v>0</v>
      </c>
    </row>
    <row r="347" spans="1:7" s="10" customFormat="1" x14ac:dyDescent="0.25">
      <c r="A347" s="47" t="s">
        <v>91</v>
      </c>
      <c r="B347" s="18" t="s">
        <v>8</v>
      </c>
      <c r="C347" s="18" t="s">
        <v>46</v>
      </c>
      <c r="D347" s="18" t="s">
        <v>0</v>
      </c>
      <c r="E347" s="18" t="s">
        <v>200</v>
      </c>
      <c r="F347" s="18" t="s">
        <v>86</v>
      </c>
      <c r="G347" s="46"/>
    </row>
    <row r="348" spans="1:7" s="10" customFormat="1" ht="128.25" customHeight="1" x14ac:dyDescent="0.25">
      <c r="A348" s="22" t="s">
        <v>142</v>
      </c>
      <c r="B348" s="18" t="s">
        <v>8</v>
      </c>
      <c r="C348" s="18" t="s">
        <v>46</v>
      </c>
      <c r="D348" s="18" t="s">
        <v>0</v>
      </c>
      <c r="E348" s="18" t="s">
        <v>196</v>
      </c>
      <c r="F348" s="18"/>
      <c r="G348" s="46">
        <f>SUM(G349:G350)</f>
        <v>1314.6000000000001</v>
      </c>
    </row>
    <row r="349" spans="1:7" s="10" customFormat="1" ht="50.25" customHeight="1" x14ac:dyDescent="0.25">
      <c r="A349" s="47" t="s">
        <v>88</v>
      </c>
      <c r="B349" s="18" t="s">
        <v>8</v>
      </c>
      <c r="C349" s="18" t="s">
        <v>46</v>
      </c>
      <c r="D349" s="18" t="s">
        <v>0</v>
      </c>
      <c r="E349" s="18" t="s">
        <v>196</v>
      </c>
      <c r="F349" s="18" t="s">
        <v>18</v>
      </c>
      <c r="G349" s="46">
        <v>1146.2</v>
      </c>
    </row>
    <row r="350" spans="1:7" s="10" customFormat="1" ht="31.2" x14ac:dyDescent="0.25">
      <c r="A350" s="47" t="s">
        <v>89</v>
      </c>
      <c r="B350" s="18" t="s">
        <v>8</v>
      </c>
      <c r="C350" s="18" t="s">
        <v>46</v>
      </c>
      <c r="D350" s="18" t="s">
        <v>0</v>
      </c>
      <c r="E350" s="18" t="s">
        <v>196</v>
      </c>
      <c r="F350" s="18" t="s">
        <v>19</v>
      </c>
      <c r="G350" s="46">
        <v>168.4</v>
      </c>
    </row>
    <row r="351" spans="1:7" s="10" customFormat="1" ht="46.8" x14ac:dyDescent="0.25">
      <c r="A351" s="23" t="s">
        <v>190</v>
      </c>
      <c r="B351" s="18" t="s">
        <v>8</v>
      </c>
      <c r="C351" s="18" t="s">
        <v>46</v>
      </c>
      <c r="D351" s="18" t="s">
        <v>0</v>
      </c>
      <c r="E351" s="18" t="s">
        <v>195</v>
      </c>
      <c r="F351" s="18"/>
      <c r="G351" s="46">
        <f>SUM(G352:G353)</f>
        <v>979.90000000000009</v>
      </c>
    </row>
    <row r="352" spans="1:7" s="10" customFormat="1" ht="51" customHeight="1" x14ac:dyDescent="0.25">
      <c r="A352" s="47" t="s">
        <v>88</v>
      </c>
      <c r="B352" s="18" t="s">
        <v>8</v>
      </c>
      <c r="C352" s="18" t="s">
        <v>46</v>
      </c>
      <c r="D352" s="18" t="s">
        <v>0</v>
      </c>
      <c r="E352" s="18" t="s">
        <v>195</v>
      </c>
      <c r="F352" s="18" t="s">
        <v>18</v>
      </c>
      <c r="G352" s="46">
        <v>895.7</v>
      </c>
    </row>
    <row r="353" spans="1:7" s="10" customFormat="1" ht="31.2" x14ac:dyDescent="0.25">
      <c r="A353" s="47" t="s">
        <v>89</v>
      </c>
      <c r="B353" s="18" t="s">
        <v>8</v>
      </c>
      <c r="C353" s="18" t="s">
        <v>46</v>
      </c>
      <c r="D353" s="18" t="s">
        <v>0</v>
      </c>
      <c r="E353" s="18" t="s">
        <v>195</v>
      </c>
      <c r="F353" s="18" t="s">
        <v>19</v>
      </c>
      <c r="G353" s="46">
        <v>84.2</v>
      </c>
    </row>
    <row r="354" spans="1:7" s="10" customFormat="1" ht="46.8" x14ac:dyDescent="0.25">
      <c r="A354" s="23" t="s">
        <v>141</v>
      </c>
      <c r="B354" s="18" t="s">
        <v>8</v>
      </c>
      <c r="C354" s="18" t="s">
        <v>46</v>
      </c>
      <c r="D354" s="18" t="s">
        <v>0</v>
      </c>
      <c r="E354" s="18" t="s">
        <v>194</v>
      </c>
      <c r="F354" s="18"/>
      <c r="G354" s="46">
        <f>SUM(G355:G356)</f>
        <v>11991.1</v>
      </c>
    </row>
    <row r="355" spans="1:7" s="10" customFormat="1" ht="49.5" customHeight="1" x14ac:dyDescent="0.25">
      <c r="A355" s="47" t="s">
        <v>88</v>
      </c>
      <c r="B355" s="18" t="s">
        <v>8</v>
      </c>
      <c r="C355" s="18" t="s">
        <v>46</v>
      </c>
      <c r="D355" s="18" t="s">
        <v>0</v>
      </c>
      <c r="E355" s="18" t="s">
        <v>194</v>
      </c>
      <c r="F355" s="18" t="s">
        <v>18</v>
      </c>
      <c r="G355" s="46">
        <v>11064.9</v>
      </c>
    </row>
    <row r="356" spans="1:7" s="10" customFormat="1" ht="31.2" x14ac:dyDescent="0.25">
      <c r="A356" s="47" t="s">
        <v>89</v>
      </c>
      <c r="B356" s="18" t="s">
        <v>8</v>
      </c>
      <c r="C356" s="18" t="s">
        <v>46</v>
      </c>
      <c r="D356" s="18" t="s">
        <v>0</v>
      </c>
      <c r="E356" s="18" t="s">
        <v>194</v>
      </c>
      <c r="F356" s="18" t="s">
        <v>19</v>
      </c>
      <c r="G356" s="46">
        <v>926.2</v>
      </c>
    </row>
    <row r="357" spans="1:7" x14ac:dyDescent="0.25">
      <c r="A357" s="47" t="s">
        <v>313</v>
      </c>
      <c r="B357" s="18" t="s">
        <v>210</v>
      </c>
      <c r="C357" s="18"/>
      <c r="D357" s="18"/>
      <c r="E357" s="18"/>
      <c r="F357" s="18"/>
      <c r="G357" s="46">
        <f>SUM(G358+G374)</f>
        <v>597540.39999999991</v>
      </c>
    </row>
    <row r="358" spans="1:7" s="10" customFormat="1" ht="31.2" x14ac:dyDescent="0.25">
      <c r="A358" s="47" t="s">
        <v>373</v>
      </c>
      <c r="B358" s="18" t="s">
        <v>210</v>
      </c>
      <c r="C358" s="18" t="s">
        <v>46</v>
      </c>
      <c r="D358" s="18"/>
      <c r="E358" s="18"/>
      <c r="F358" s="18"/>
      <c r="G358" s="46">
        <f>SUM(G359)</f>
        <v>73504.200000000012</v>
      </c>
    </row>
    <row r="359" spans="1:7" s="10" customFormat="1" ht="50.25" customHeight="1" x14ac:dyDescent="0.25">
      <c r="A359" s="47" t="s">
        <v>382</v>
      </c>
      <c r="B359" s="18" t="s">
        <v>210</v>
      </c>
      <c r="C359" s="18" t="s">
        <v>46</v>
      </c>
      <c r="D359" s="18" t="s">
        <v>0</v>
      </c>
      <c r="E359" s="18"/>
      <c r="F359" s="18"/>
      <c r="G359" s="46">
        <f>SUM(G360+G364+G368+G370+G372)</f>
        <v>73504.200000000012</v>
      </c>
    </row>
    <row r="360" spans="1:7" s="10" customFormat="1" x14ac:dyDescent="0.25">
      <c r="A360" s="47" t="s">
        <v>17</v>
      </c>
      <c r="B360" s="18" t="s">
        <v>210</v>
      </c>
      <c r="C360" s="18" t="s">
        <v>46</v>
      </c>
      <c r="D360" s="18" t="s">
        <v>0</v>
      </c>
      <c r="E360" s="18" t="s">
        <v>35</v>
      </c>
      <c r="F360" s="18"/>
      <c r="G360" s="46">
        <f>SUM(G361:G363)</f>
        <v>10037.6</v>
      </c>
    </row>
    <row r="361" spans="1:7" s="10" customFormat="1" ht="51" customHeight="1" x14ac:dyDescent="0.25">
      <c r="A361" s="47" t="s">
        <v>88</v>
      </c>
      <c r="B361" s="18" t="s">
        <v>210</v>
      </c>
      <c r="C361" s="18" t="s">
        <v>46</v>
      </c>
      <c r="D361" s="18" t="s">
        <v>0</v>
      </c>
      <c r="E361" s="18" t="s">
        <v>35</v>
      </c>
      <c r="F361" s="18" t="s">
        <v>18</v>
      </c>
      <c r="G361" s="46">
        <v>9893.7000000000007</v>
      </c>
    </row>
    <row r="362" spans="1:7" s="10" customFormat="1" ht="31.2" x14ac:dyDescent="0.25">
      <c r="A362" s="47" t="s">
        <v>89</v>
      </c>
      <c r="B362" s="18" t="s">
        <v>210</v>
      </c>
      <c r="C362" s="18" t="s">
        <v>46</v>
      </c>
      <c r="D362" s="18" t="s">
        <v>0</v>
      </c>
      <c r="E362" s="18" t="s">
        <v>35</v>
      </c>
      <c r="F362" s="18" t="s">
        <v>19</v>
      </c>
      <c r="G362" s="46">
        <v>135.9</v>
      </c>
    </row>
    <row r="363" spans="1:7" s="10" customFormat="1" x14ac:dyDescent="0.25">
      <c r="A363" s="47" t="s">
        <v>20</v>
      </c>
      <c r="B363" s="18" t="s">
        <v>210</v>
      </c>
      <c r="C363" s="18" t="s">
        <v>46</v>
      </c>
      <c r="D363" s="18" t="s">
        <v>0</v>
      </c>
      <c r="E363" s="18" t="s">
        <v>35</v>
      </c>
      <c r="F363" s="18" t="s">
        <v>21</v>
      </c>
      <c r="G363" s="46">
        <v>8</v>
      </c>
    </row>
    <row r="364" spans="1:7" s="10" customFormat="1" ht="46.8" x14ac:dyDescent="0.25">
      <c r="A364" s="47" t="s">
        <v>27</v>
      </c>
      <c r="B364" s="18" t="s">
        <v>210</v>
      </c>
      <c r="C364" s="18" t="s">
        <v>46</v>
      </c>
      <c r="D364" s="18" t="s">
        <v>0</v>
      </c>
      <c r="E364" s="18" t="s">
        <v>41</v>
      </c>
      <c r="F364" s="18"/>
      <c r="G364" s="46">
        <f>SUM(G365:G367)</f>
        <v>63308.9</v>
      </c>
    </row>
    <row r="365" spans="1:7" s="10" customFormat="1" ht="51" customHeight="1" x14ac:dyDescent="0.25">
      <c r="A365" s="47" t="s">
        <v>88</v>
      </c>
      <c r="B365" s="18" t="s">
        <v>210</v>
      </c>
      <c r="C365" s="18" t="s">
        <v>46</v>
      </c>
      <c r="D365" s="18" t="s">
        <v>0</v>
      </c>
      <c r="E365" s="18" t="s">
        <v>41</v>
      </c>
      <c r="F365" s="18" t="s">
        <v>18</v>
      </c>
      <c r="G365" s="46">
        <v>5889.4</v>
      </c>
    </row>
    <row r="366" spans="1:7" s="10" customFormat="1" ht="31.2" x14ac:dyDescent="0.25">
      <c r="A366" s="47" t="s">
        <v>89</v>
      </c>
      <c r="B366" s="18" t="s">
        <v>210</v>
      </c>
      <c r="C366" s="18" t="s">
        <v>46</v>
      </c>
      <c r="D366" s="18" t="s">
        <v>0</v>
      </c>
      <c r="E366" s="18" t="s">
        <v>41</v>
      </c>
      <c r="F366" s="18" t="s">
        <v>19</v>
      </c>
      <c r="G366" s="46">
        <v>155.5</v>
      </c>
    </row>
    <row r="367" spans="1:7" s="10" customFormat="1" ht="31.2" x14ac:dyDescent="0.25">
      <c r="A367" s="47" t="s">
        <v>90</v>
      </c>
      <c r="B367" s="18" t="s">
        <v>210</v>
      </c>
      <c r="C367" s="18" t="s">
        <v>46</v>
      </c>
      <c r="D367" s="18" t="s">
        <v>0</v>
      </c>
      <c r="E367" s="18" t="s">
        <v>41</v>
      </c>
      <c r="F367" s="18" t="s">
        <v>87</v>
      </c>
      <c r="G367" s="46">
        <f>194877.2-137613.2</f>
        <v>57264</v>
      </c>
    </row>
    <row r="368" spans="1:7" s="10" customFormat="1" x14ac:dyDescent="0.25">
      <c r="A368" s="47" t="s">
        <v>172</v>
      </c>
      <c r="B368" s="18" t="s">
        <v>210</v>
      </c>
      <c r="C368" s="18" t="s">
        <v>46</v>
      </c>
      <c r="D368" s="18" t="s">
        <v>0</v>
      </c>
      <c r="E368" s="18" t="s">
        <v>173</v>
      </c>
      <c r="F368" s="18"/>
      <c r="G368" s="46">
        <f>SUM(G369)</f>
        <v>16.600000000000001</v>
      </c>
    </row>
    <row r="369" spans="1:7" s="10" customFormat="1" ht="31.2" x14ac:dyDescent="0.25">
      <c r="A369" s="47" t="s">
        <v>89</v>
      </c>
      <c r="B369" s="18" t="s">
        <v>210</v>
      </c>
      <c r="C369" s="18" t="s">
        <v>46</v>
      </c>
      <c r="D369" s="18" t="s">
        <v>0</v>
      </c>
      <c r="E369" s="18" t="s">
        <v>173</v>
      </c>
      <c r="F369" s="18" t="s">
        <v>19</v>
      </c>
      <c r="G369" s="46">
        <v>16.600000000000001</v>
      </c>
    </row>
    <row r="370" spans="1:7" s="10" customFormat="1" x14ac:dyDescent="0.25">
      <c r="A370" s="47" t="s">
        <v>178</v>
      </c>
      <c r="B370" s="18" t="s">
        <v>210</v>
      </c>
      <c r="C370" s="18" t="s">
        <v>46</v>
      </c>
      <c r="D370" s="18" t="s">
        <v>0</v>
      </c>
      <c r="E370" s="18" t="s">
        <v>179</v>
      </c>
      <c r="F370" s="18"/>
      <c r="G370" s="46">
        <f>SUM(G371)</f>
        <v>25.1</v>
      </c>
    </row>
    <row r="371" spans="1:7" s="10" customFormat="1" ht="31.2" x14ac:dyDescent="0.25">
      <c r="A371" s="47" t="s">
        <v>89</v>
      </c>
      <c r="B371" s="18" t="s">
        <v>210</v>
      </c>
      <c r="C371" s="18" t="s">
        <v>46</v>
      </c>
      <c r="D371" s="18" t="s">
        <v>0</v>
      </c>
      <c r="E371" s="18" t="s">
        <v>179</v>
      </c>
      <c r="F371" s="18" t="s">
        <v>19</v>
      </c>
      <c r="G371" s="46">
        <v>25.1</v>
      </c>
    </row>
    <row r="372" spans="1:7" s="10" customFormat="1" ht="31.2" x14ac:dyDescent="0.25">
      <c r="A372" s="47" t="s">
        <v>176</v>
      </c>
      <c r="B372" s="18" t="s">
        <v>210</v>
      </c>
      <c r="C372" s="18" t="s">
        <v>46</v>
      </c>
      <c r="D372" s="18" t="s">
        <v>0</v>
      </c>
      <c r="E372" s="18" t="s">
        <v>177</v>
      </c>
      <c r="F372" s="18"/>
      <c r="G372" s="46">
        <f>SUM(G373)</f>
        <v>116</v>
      </c>
    </row>
    <row r="373" spans="1:7" s="10" customFormat="1" ht="31.2" x14ac:dyDescent="0.25">
      <c r="A373" s="47" t="s">
        <v>89</v>
      </c>
      <c r="B373" s="18" t="s">
        <v>210</v>
      </c>
      <c r="C373" s="18" t="s">
        <v>46</v>
      </c>
      <c r="D373" s="18" t="s">
        <v>0</v>
      </c>
      <c r="E373" s="18" t="s">
        <v>177</v>
      </c>
      <c r="F373" s="18" t="s">
        <v>19</v>
      </c>
      <c r="G373" s="46">
        <v>116</v>
      </c>
    </row>
    <row r="374" spans="1:7" s="10" customFormat="1" ht="46.8" x14ac:dyDescent="0.25">
      <c r="A374" s="47" t="s">
        <v>348</v>
      </c>
      <c r="B374" s="18" t="s">
        <v>210</v>
      </c>
      <c r="C374" s="19">
        <v>2</v>
      </c>
      <c r="D374" s="18"/>
      <c r="E374" s="18"/>
      <c r="F374" s="18"/>
      <c r="G374" s="46">
        <f>SUM(G375)</f>
        <v>524036.19999999995</v>
      </c>
    </row>
    <row r="375" spans="1:7" s="10" customFormat="1" x14ac:dyDescent="0.25">
      <c r="A375" s="47" t="s">
        <v>349</v>
      </c>
      <c r="B375" s="18" t="s">
        <v>210</v>
      </c>
      <c r="C375" s="19">
        <v>2</v>
      </c>
      <c r="D375" s="18" t="s">
        <v>0</v>
      </c>
      <c r="E375" s="18"/>
      <c r="F375" s="18"/>
      <c r="G375" s="46">
        <f>SUM(G376+G378)</f>
        <v>524036.19999999995</v>
      </c>
    </row>
    <row r="376" spans="1:7" s="10" customFormat="1" ht="48" customHeight="1" x14ac:dyDescent="0.25">
      <c r="A376" s="47" t="s">
        <v>350</v>
      </c>
      <c r="B376" s="18" t="s">
        <v>210</v>
      </c>
      <c r="C376" s="19">
        <v>2</v>
      </c>
      <c r="D376" s="18" t="s">
        <v>0</v>
      </c>
      <c r="E376" s="18" t="s">
        <v>347</v>
      </c>
      <c r="F376" s="18"/>
      <c r="G376" s="46">
        <f>SUM(G377)</f>
        <v>0</v>
      </c>
    </row>
    <row r="377" spans="1:7" s="10" customFormat="1" ht="31.2" x14ac:dyDescent="0.25">
      <c r="A377" s="47" t="s">
        <v>90</v>
      </c>
      <c r="B377" s="18" t="s">
        <v>210</v>
      </c>
      <c r="C377" s="19">
        <v>2</v>
      </c>
      <c r="D377" s="18" t="s">
        <v>0</v>
      </c>
      <c r="E377" s="18" t="s">
        <v>347</v>
      </c>
      <c r="F377" s="18" t="s">
        <v>87</v>
      </c>
      <c r="G377" s="46">
        <f>650+800+2000+10000+600+1000+60199-75249</f>
        <v>0</v>
      </c>
    </row>
    <row r="378" spans="1:7" s="10" customFormat="1" ht="31.2" x14ac:dyDescent="0.25">
      <c r="A378" s="56" t="s">
        <v>412</v>
      </c>
      <c r="B378" s="53" t="s">
        <v>210</v>
      </c>
      <c r="C378" s="55">
        <v>2</v>
      </c>
      <c r="D378" s="53" t="s">
        <v>0</v>
      </c>
      <c r="E378" s="53" t="s">
        <v>409</v>
      </c>
      <c r="F378" s="53"/>
      <c r="G378" s="46">
        <f>G379</f>
        <v>524036.19999999995</v>
      </c>
    </row>
    <row r="379" spans="1:7" s="10" customFormat="1" ht="31.2" x14ac:dyDescent="0.25">
      <c r="A379" s="56" t="s">
        <v>92</v>
      </c>
      <c r="B379" s="53" t="s">
        <v>210</v>
      </c>
      <c r="C379" s="55">
        <v>2</v>
      </c>
      <c r="D379" s="53" t="s">
        <v>0</v>
      </c>
      <c r="E379" s="53" t="s">
        <v>409</v>
      </c>
      <c r="F379" s="53" t="s">
        <v>93</v>
      </c>
      <c r="G379" s="46">
        <f>429709.6+94326.6</f>
        <v>524036.19999999995</v>
      </c>
    </row>
    <row r="380" spans="1:7" s="10" customFormat="1" ht="31.2" x14ac:dyDescent="0.25">
      <c r="A380" s="56" t="s">
        <v>411</v>
      </c>
      <c r="B380" s="53" t="s">
        <v>210</v>
      </c>
      <c r="C380" s="55">
        <v>2</v>
      </c>
      <c r="D380" s="53" t="s">
        <v>0</v>
      </c>
      <c r="E380" s="53" t="s">
        <v>410</v>
      </c>
      <c r="F380" s="53"/>
      <c r="G380" s="46">
        <f>G381</f>
        <v>0</v>
      </c>
    </row>
    <row r="381" spans="1:7" s="10" customFormat="1" ht="31.2" x14ac:dyDescent="0.25">
      <c r="A381" s="56" t="s">
        <v>92</v>
      </c>
      <c r="B381" s="53" t="s">
        <v>210</v>
      </c>
      <c r="C381" s="55">
        <v>2</v>
      </c>
      <c r="D381" s="53" t="s">
        <v>0</v>
      </c>
      <c r="E381" s="53" t="s">
        <v>410</v>
      </c>
      <c r="F381" s="53" t="s">
        <v>93</v>
      </c>
      <c r="G381" s="46">
        <v>0</v>
      </c>
    </row>
    <row r="382" spans="1:7" s="10" customFormat="1" ht="31.2" x14ac:dyDescent="0.25">
      <c r="A382" s="47" t="s">
        <v>117</v>
      </c>
      <c r="B382" s="18" t="s">
        <v>96</v>
      </c>
      <c r="C382" s="18"/>
      <c r="D382" s="18"/>
      <c r="E382" s="18"/>
      <c r="F382" s="18"/>
      <c r="G382" s="46">
        <f>SUM(G387+G392+G383)</f>
        <v>0</v>
      </c>
    </row>
    <row r="383" spans="1:7" s="10" customFormat="1" ht="46.8" x14ac:dyDescent="0.25">
      <c r="A383" s="47" t="s">
        <v>268</v>
      </c>
      <c r="B383" s="18" t="s">
        <v>96</v>
      </c>
      <c r="C383" s="18" t="s">
        <v>46</v>
      </c>
      <c r="D383" s="18"/>
      <c r="E383" s="18"/>
      <c r="F383" s="18"/>
      <c r="G383" s="46">
        <f>G384</f>
        <v>0</v>
      </c>
    </row>
    <row r="384" spans="1:7" s="10" customFormat="1" ht="46.8" x14ac:dyDescent="0.25">
      <c r="A384" s="47" t="s">
        <v>269</v>
      </c>
      <c r="B384" s="18" t="s">
        <v>96</v>
      </c>
      <c r="C384" s="18" t="s">
        <v>46</v>
      </c>
      <c r="D384" s="18" t="s">
        <v>0</v>
      </c>
      <c r="E384" s="18"/>
      <c r="F384" s="18"/>
      <c r="G384" s="46">
        <f>G385</f>
        <v>0</v>
      </c>
    </row>
    <row r="385" spans="1:7" s="10" customFormat="1" ht="63" customHeight="1" x14ac:dyDescent="0.25">
      <c r="A385" s="47" t="s">
        <v>270</v>
      </c>
      <c r="B385" s="18" t="s">
        <v>96</v>
      </c>
      <c r="C385" s="18" t="s">
        <v>46</v>
      </c>
      <c r="D385" s="18" t="s">
        <v>0</v>
      </c>
      <c r="E385" s="18" t="s">
        <v>229</v>
      </c>
      <c r="F385" s="18"/>
      <c r="G385" s="46">
        <f>G386</f>
        <v>0</v>
      </c>
    </row>
    <row r="386" spans="1:7" s="10" customFormat="1" ht="31.2" x14ac:dyDescent="0.25">
      <c r="A386" s="47" t="s">
        <v>89</v>
      </c>
      <c r="B386" s="18" t="s">
        <v>96</v>
      </c>
      <c r="C386" s="18" t="s">
        <v>46</v>
      </c>
      <c r="D386" s="18" t="s">
        <v>0</v>
      </c>
      <c r="E386" s="18" t="s">
        <v>229</v>
      </c>
      <c r="F386" s="18" t="s">
        <v>19</v>
      </c>
      <c r="G386" s="46"/>
    </row>
    <row r="387" spans="1:7" s="10" customFormat="1" ht="31.2" x14ac:dyDescent="0.25">
      <c r="A387" s="47" t="s">
        <v>271</v>
      </c>
      <c r="B387" s="18" t="s">
        <v>96</v>
      </c>
      <c r="C387" s="18" t="s">
        <v>72</v>
      </c>
      <c r="D387" s="18"/>
      <c r="E387" s="18"/>
      <c r="F387" s="18"/>
      <c r="G387" s="46">
        <f>SUM(G388)</f>
        <v>0</v>
      </c>
    </row>
    <row r="388" spans="1:7" s="10" customFormat="1" ht="93.6" x14ac:dyDescent="0.25">
      <c r="A388" s="32" t="s">
        <v>386</v>
      </c>
      <c r="B388" s="18" t="s">
        <v>96</v>
      </c>
      <c r="C388" s="18" t="s">
        <v>72</v>
      </c>
      <c r="D388" s="18" t="s">
        <v>0</v>
      </c>
      <c r="E388" s="18"/>
      <c r="F388" s="18"/>
      <c r="G388" s="46">
        <f>SUM(G389)</f>
        <v>0</v>
      </c>
    </row>
    <row r="389" spans="1:7" s="10" customFormat="1" ht="62.4" x14ac:dyDescent="0.25">
      <c r="A389" s="47" t="s">
        <v>272</v>
      </c>
      <c r="B389" s="18" t="s">
        <v>96</v>
      </c>
      <c r="C389" s="18" t="s">
        <v>72</v>
      </c>
      <c r="D389" s="18" t="s">
        <v>0</v>
      </c>
      <c r="E389" s="18" t="s">
        <v>100</v>
      </c>
      <c r="F389" s="18"/>
      <c r="G389" s="46">
        <f>SUM(G390:G391)</f>
        <v>0</v>
      </c>
    </row>
    <row r="390" spans="1:7" s="10" customFormat="1" ht="31.2" x14ac:dyDescent="0.25">
      <c r="A390" s="47" t="s">
        <v>89</v>
      </c>
      <c r="B390" s="18" t="s">
        <v>96</v>
      </c>
      <c r="C390" s="18" t="s">
        <v>72</v>
      </c>
      <c r="D390" s="18" t="s">
        <v>0</v>
      </c>
      <c r="E390" s="18" t="s">
        <v>100</v>
      </c>
      <c r="F390" s="18" t="s">
        <v>19</v>
      </c>
      <c r="G390" s="46"/>
    </row>
    <row r="391" spans="1:7" s="10" customFormat="1" x14ac:dyDescent="0.25">
      <c r="A391" s="47" t="s">
        <v>91</v>
      </c>
      <c r="B391" s="18" t="s">
        <v>96</v>
      </c>
      <c r="C391" s="18" t="s">
        <v>72</v>
      </c>
      <c r="D391" s="18" t="s">
        <v>0</v>
      </c>
      <c r="E391" s="18" t="s">
        <v>100</v>
      </c>
      <c r="F391" s="18" t="s">
        <v>86</v>
      </c>
      <c r="G391" s="46"/>
    </row>
    <row r="392" spans="1:7" s="10" customFormat="1" ht="46.8" x14ac:dyDescent="0.25">
      <c r="A392" s="47" t="s">
        <v>299</v>
      </c>
      <c r="B392" s="18" t="s">
        <v>96</v>
      </c>
      <c r="C392" s="18" t="s">
        <v>78</v>
      </c>
      <c r="D392" s="18"/>
      <c r="E392" s="18"/>
      <c r="F392" s="18"/>
      <c r="G392" s="46">
        <f>G393</f>
        <v>0</v>
      </c>
    </row>
    <row r="393" spans="1:7" s="10" customFormat="1" ht="31.2" x14ac:dyDescent="0.25">
      <c r="A393" s="47" t="s">
        <v>97</v>
      </c>
      <c r="B393" s="18" t="s">
        <v>96</v>
      </c>
      <c r="C393" s="18" t="s">
        <v>78</v>
      </c>
      <c r="D393" s="18" t="s">
        <v>0</v>
      </c>
      <c r="E393" s="18"/>
      <c r="F393" s="18"/>
      <c r="G393" s="46">
        <f>G394</f>
        <v>0</v>
      </c>
    </row>
    <row r="394" spans="1:7" s="10" customFormat="1" ht="78" x14ac:dyDescent="0.25">
      <c r="A394" s="47" t="s">
        <v>164</v>
      </c>
      <c r="B394" s="18" t="s">
        <v>96</v>
      </c>
      <c r="C394" s="18" t="s">
        <v>78</v>
      </c>
      <c r="D394" s="18" t="s">
        <v>0</v>
      </c>
      <c r="E394" s="18" t="s">
        <v>98</v>
      </c>
      <c r="F394" s="18"/>
      <c r="G394" s="46">
        <f>G395+G396</f>
        <v>0</v>
      </c>
    </row>
    <row r="395" spans="1:7" s="10" customFormat="1" ht="31.2" x14ac:dyDescent="0.25">
      <c r="A395" s="47" t="s">
        <v>89</v>
      </c>
      <c r="B395" s="18" t="s">
        <v>96</v>
      </c>
      <c r="C395" s="18" t="s">
        <v>78</v>
      </c>
      <c r="D395" s="18" t="s">
        <v>0</v>
      </c>
      <c r="E395" s="18" t="s">
        <v>98</v>
      </c>
      <c r="F395" s="18" t="s">
        <v>19</v>
      </c>
      <c r="G395" s="46"/>
    </row>
    <row r="396" spans="1:7" s="10" customFormat="1" ht="31.2" x14ac:dyDescent="0.25">
      <c r="A396" s="47" t="s">
        <v>90</v>
      </c>
      <c r="B396" s="18" t="s">
        <v>96</v>
      </c>
      <c r="C396" s="18" t="s">
        <v>78</v>
      </c>
      <c r="D396" s="18" t="s">
        <v>0</v>
      </c>
      <c r="E396" s="18" t="s">
        <v>98</v>
      </c>
      <c r="F396" s="18" t="s">
        <v>87</v>
      </c>
      <c r="G396" s="46"/>
    </row>
    <row r="397" spans="1:7" s="10" customFormat="1" ht="31.2" x14ac:dyDescent="0.25">
      <c r="A397" s="23" t="s">
        <v>118</v>
      </c>
      <c r="B397" s="18" t="s">
        <v>16</v>
      </c>
      <c r="C397" s="18"/>
      <c r="D397" s="18"/>
      <c r="E397" s="18"/>
      <c r="F397" s="45"/>
      <c r="G397" s="46">
        <f>SUM(G398+G419+G431+G437)</f>
        <v>169141.09999999998</v>
      </c>
    </row>
    <row r="398" spans="1:7" s="10" customFormat="1" ht="31.2" x14ac:dyDescent="0.25">
      <c r="A398" s="23" t="s">
        <v>119</v>
      </c>
      <c r="B398" s="18" t="s">
        <v>16</v>
      </c>
      <c r="C398" s="18" t="s">
        <v>46</v>
      </c>
      <c r="D398" s="18"/>
      <c r="E398" s="18"/>
      <c r="F398" s="45"/>
      <c r="G398" s="46">
        <f>SUM(G399+G408)</f>
        <v>71483.3</v>
      </c>
    </row>
    <row r="399" spans="1:7" s="10" customFormat="1" ht="31.2" x14ac:dyDescent="0.25">
      <c r="A399" s="23" t="s">
        <v>79</v>
      </c>
      <c r="B399" s="18" t="s">
        <v>16</v>
      </c>
      <c r="C399" s="18" t="s">
        <v>46</v>
      </c>
      <c r="D399" s="18" t="s">
        <v>0</v>
      </c>
      <c r="E399" s="18"/>
      <c r="F399" s="45"/>
      <c r="G399" s="46">
        <f>SUM(G404+G400+G406)</f>
        <v>62600.900000000009</v>
      </c>
    </row>
    <row r="400" spans="1:7" s="10" customFormat="1" ht="46.8" x14ac:dyDescent="0.25">
      <c r="A400" s="23" t="s">
        <v>27</v>
      </c>
      <c r="B400" s="18" t="s">
        <v>16</v>
      </c>
      <c r="C400" s="18" t="s">
        <v>46</v>
      </c>
      <c r="D400" s="18" t="s">
        <v>0</v>
      </c>
      <c r="E400" s="18" t="s">
        <v>41</v>
      </c>
      <c r="F400" s="45"/>
      <c r="G400" s="46">
        <f>SUM(G401:G403)</f>
        <v>53182.600000000006</v>
      </c>
    </row>
    <row r="401" spans="1:7" s="10" customFormat="1" ht="52.5" customHeight="1" x14ac:dyDescent="0.25">
      <c r="A401" s="47" t="s">
        <v>88</v>
      </c>
      <c r="B401" s="18" t="s">
        <v>16</v>
      </c>
      <c r="C401" s="18" t="s">
        <v>46</v>
      </c>
      <c r="D401" s="18" t="s">
        <v>0</v>
      </c>
      <c r="E401" s="18" t="s">
        <v>41</v>
      </c>
      <c r="F401" s="45" t="s">
        <v>18</v>
      </c>
      <c r="G401" s="46">
        <v>45632.800000000003</v>
      </c>
    </row>
    <row r="402" spans="1:7" s="10" customFormat="1" ht="31.2" x14ac:dyDescent="0.25">
      <c r="A402" s="47" t="s">
        <v>89</v>
      </c>
      <c r="B402" s="18" t="s">
        <v>16</v>
      </c>
      <c r="C402" s="18" t="s">
        <v>46</v>
      </c>
      <c r="D402" s="18" t="s">
        <v>0</v>
      </c>
      <c r="E402" s="18" t="s">
        <v>41</v>
      </c>
      <c r="F402" s="45" t="s">
        <v>19</v>
      </c>
      <c r="G402" s="46">
        <v>7381.8</v>
      </c>
    </row>
    <row r="403" spans="1:7" s="10" customFormat="1" x14ac:dyDescent="0.25">
      <c r="A403" s="47" t="s">
        <v>20</v>
      </c>
      <c r="B403" s="18" t="s">
        <v>16</v>
      </c>
      <c r="C403" s="18" t="s">
        <v>46</v>
      </c>
      <c r="D403" s="18" t="s">
        <v>0</v>
      </c>
      <c r="E403" s="18" t="s">
        <v>41</v>
      </c>
      <c r="F403" s="45" t="s">
        <v>21</v>
      </c>
      <c r="G403" s="46">
        <v>168</v>
      </c>
    </row>
    <row r="404" spans="1:7" s="10" customFormat="1" x14ac:dyDescent="0.25">
      <c r="A404" s="23" t="s">
        <v>374</v>
      </c>
      <c r="B404" s="18" t="s">
        <v>16</v>
      </c>
      <c r="C404" s="18" t="s">
        <v>46</v>
      </c>
      <c r="D404" s="18" t="s">
        <v>0</v>
      </c>
      <c r="E404" s="18" t="s">
        <v>59</v>
      </c>
      <c r="F404" s="45"/>
      <c r="G404" s="46">
        <f>SUM(G405:G405)</f>
        <v>728.6</v>
      </c>
    </row>
    <row r="405" spans="1:7" s="10" customFormat="1" ht="31.2" x14ac:dyDescent="0.25">
      <c r="A405" s="47" t="s">
        <v>89</v>
      </c>
      <c r="B405" s="18" t="s">
        <v>16</v>
      </c>
      <c r="C405" s="18" t="s">
        <v>46</v>
      </c>
      <c r="D405" s="18" t="s">
        <v>0</v>
      </c>
      <c r="E405" s="18" t="s">
        <v>59</v>
      </c>
      <c r="F405" s="45" t="s">
        <v>19</v>
      </c>
      <c r="G405" s="46">
        <v>728.6</v>
      </c>
    </row>
    <row r="406" spans="1:7" s="10" customFormat="1" ht="46.8" x14ac:dyDescent="0.3">
      <c r="A406" s="52" t="s">
        <v>383</v>
      </c>
      <c r="B406" s="18" t="s">
        <v>16</v>
      </c>
      <c r="C406" s="18" t="s">
        <v>46</v>
      </c>
      <c r="D406" s="18" t="s">
        <v>0</v>
      </c>
      <c r="E406" s="18" t="s">
        <v>99</v>
      </c>
      <c r="F406" s="45"/>
      <c r="G406" s="46">
        <f>G407</f>
        <v>8689.7000000000007</v>
      </c>
    </row>
    <row r="407" spans="1:7" s="10" customFormat="1" ht="31.2" x14ac:dyDescent="0.25">
      <c r="A407" s="47" t="s">
        <v>89</v>
      </c>
      <c r="B407" s="18" t="s">
        <v>16</v>
      </c>
      <c r="C407" s="18" t="s">
        <v>46</v>
      </c>
      <c r="D407" s="18" t="s">
        <v>0</v>
      </c>
      <c r="E407" s="18" t="s">
        <v>99</v>
      </c>
      <c r="F407" s="45" t="s">
        <v>19</v>
      </c>
      <c r="G407" s="46">
        <v>8689.7000000000007</v>
      </c>
    </row>
    <row r="408" spans="1:7" s="10" customFormat="1" ht="46.8" x14ac:dyDescent="0.25">
      <c r="A408" s="23" t="s">
        <v>298</v>
      </c>
      <c r="B408" s="18" t="s">
        <v>16</v>
      </c>
      <c r="C408" s="18" t="s">
        <v>46</v>
      </c>
      <c r="D408" s="18" t="s">
        <v>1</v>
      </c>
      <c r="E408" s="18"/>
      <c r="F408" s="45"/>
      <c r="G408" s="46">
        <f>SUM(G409+G413+G417+G415)</f>
        <v>8882.4</v>
      </c>
    </row>
    <row r="409" spans="1:7" s="10" customFormat="1" x14ac:dyDescent="0.25">
      <c r="A409" s="23" t="s">
        <v>25</v>
      </c>
      <c r="B409" s="18" t="s">
        <v>16</v>
      </c>
      <c r="C409" s="18" t="s">
        <v>46</v>
      </c>
      <c r="D409" s="18" t="s">
        <v>1</v>
      </c>
      <c r="E409" s="18" t="s">
        <v>35</v>
      </c>
      <c r="F409" s="45"/>
      <c r="G409" s="46">
        <f>SUM(G410:G412)</f>
        <v>8640.6999999999989</v>
      </c>
    </row>
    <row r="410" spans="1:7" s="10" customFormat="1" ht="52.5" customHeight="1" x14ac:dyDescent="0.25">
      <c r="A410" s="47" t="s">
        <v>88</v>
      </c>
      <c r="B410" s="18" t="s">
        <v>16</v>
      </c>
      <c r="C410" s="18" t="s">
        <v>46</v>
      </c>
      <c r="D410" s="18" t="s">
        <v>1</v>
      </c>
      <c r="E410" s="18" t="s">
        <v>35</v>
      </c>
      <c r="F410" s="45" t="s">
        <v>18</v>
      </c>
      <c r="G410" s="46">
        <v>8328.9</v>
      </c>
    </row>
    <row r="411" spans="1:7" s="10" customFormat="1" ht="31.2" x14ac:dyDescent="0.25">
      <c r="A411" s="47" t="s">
        <v>89</v>
      </c>
      <c r="B411" s="18" t="s">
        <v>16</v>
      </c>
      <c r="C411" s="18" t="s">
        <v>46</v>
      </c>
      <c r="D411" s="18" t="s">
        <v>1</v>
      </c>
      <c r="E411" s="18" t="s">
        <v>35</v>
      </c>
      <c r="F411" s="45" t="s">
        <v>19</v>
      </c>
      <c r="G411" s="46">
        <v>309.8</v>
      </c>
    </row>
    <row r="412" spans="1:7" s="10" customFormat="1" x14ac:dyDescent="0.25">
      <c r="A412" s="47" t="s">
        <v>20</v>
      </c>
      <c r="B412" s="18" t="s">
        <v>16</v>
      </c>
      <c r="C412" s="18" t="s">
        <v>46</v>
      </c>
      <c r="D412" s="18" t="s">
        <v>1</v>
      </c>
      <c r="E412" s="18" t="s">
        <v>35</v>
      </c>
      <c r="F412" s="45" t="s">
        <v>21</v>
      </c>
      <c r="G412" s="46">
        <v>2</v>
      </c>
    </row>
    <row r="413" spans="1:7" s="10" customFormat="1" x14ac:dyDescent="0.25">
      <c r="A413" s="47" t="s">
        <v>172</v>
      </c>
      <c r="B413" s="18" t="s">
        <v>16</v>
      </c>
      <c r="C413" s="19">
        <v>1</v>
      </c>
      <c r="D413" s="18" t="s">
        <v>1</v>
      </c>
      <c r="E413" s="18" t="s">
        <v>173</v>
      </c>
      <c r="F413" s="18"/>
      <c r="G413" s="46">
        <f>SUM(G414)</f>
        <v>28.3</v>
      </c>
    </row>
    <row r="414" spans="1:7" s="10" customFormat="1" ht="31.2" x14ac:dyDescent="0.25">
      <c r="A414" s="47" t="s">
        <v>89</v>
      </c>
      <c r="B414" s="18" t="s">
        <v>16</v>
      </c>
      <c r="C414" s="19">
        <v>1</v>
      </c>
      <c r="D414" s="18" t="s">
        <v>1</v>
      </c>
      <c r="E414" s="18" t="s">
        <v>173</v>
      </c>
      <c r="F414" s="18" t="s">
        <v>19</v>
      </c>
      <c r="G414" s="46">
        <v>28.3</v>
      </c>
    </row>
    <row r="415" spans="1:7" s="10" customFormat="1" x14ac:dyDescent="0.25">
      <c r="A415" s="47" t="s">
        <v>178</v>
      </c>
      <c r="B415" s="18" t="s">
        <v>16</v>
      </c>
      <c r="C415" s="18" t="s">
        <v>46</v>
      </c>
      <c r="D415" s="18" t="s">
        <v>1</v>
      </c>
      <c r="E415" s="18" t="s">
        <v>179</v>
      </c>
      <c r="F415" s="45"/>
      <c r="G415" s="46">
        <f>SUM(G416)</f>
        <v>87.2</v>
      </c>
    </row>
    <row r="416" spans="1:7" s="10" customFormat="1" ht="31.2" x14ac:dyDescent="0.25">
      <c r="A416" s="47" t="s">
        <v>89</v>
      </c>
      <c r="B416" s="18" t="s">
        <v>16</v>
      </c>
      <c r="C416" s="18" t="s">
        <v>46</v>
      </c>
      <c r="D416" s="18" t="s">
        <v>1</v>
      </c>
      <c r="E416" s="18" t="s">
        <v>179</v>
      </c>
      <c r="F416" s="45" t="s">
        <v>19</v>
      </c>
      <c r="G416" s="46">
        <v>87.2</v>
      </c>
    </row>
    <row r="417" spans="1:7" s="10" customFormat="1" ht="31.2" x14ac:dyDescent="0.25">
      <c r="A417" s="51" t="s">
        <v>176</v>
      </c>
      <c r="B417" s="18" t="s">
        <v>16</v>
      </c>
      <c r="C417" s="18" t="s">
        <v>46</v>
      </c>
      <c r="D417" s="18" t="s">
        <v>1</v>
      </c>
      <c r="E417" s="18" t="s">
        <v>177</v>
      </c>
      <c r="F417" s="18"/>
      <c r="G417" s="46">
        <f>SUM(G418)</f>
        <v>126.2</v>
      </c>
    </row>
    <row r="418" spans="1:7" s="10" customFormat="1" ht="31.2" x14ac:dyDescent="0.25">
      <c r="A418" s="47" t="s">
        <v>89</v>
      </c>
      <c r="B418" s="18" t="s">
        <v>16</v>
      </c>
      <c r="C418" s="18" t="s">
        <v>46</v>
      </c>
      <c r="D418" s="18" t="s">
        <v>1</v>
      </c>
      <c r="E418" s="18" t="s">
        <v>177</v>
      </c>
      <c r="F418" s="18" t="s">
        <v>19</v>
      </c>
      <c r="G418" s="46">
        <v>126.2</v>
      </c>
    </row>
    <row r="419" spans="1:7" s="10" customFormat="1" x14ac:dyDescent="0.25">
      <c r="A419" s="23" t="s">
        <v>120</v>
      </c>
      <c r="B419" s="18" t="s">
        <v>16</v>
      </c>
      <c r="C419" s="18" t="s">
        <v>72</v>
      </c>
      <c r="D419" s="18"/>
      <c r="E419" s="18"/>
      <c r="F419" s="45"/>
      <c r="G419" s="46">
        <f>SUM(G420+G425)</f>
        <v>11558.8</v>
      </c>
    </row>
    <row r="420" spans="1:7" s="10" customFormat="1" ht="46.8" x14ac:dyDescent="0.25">
      <c r="A420" s="23" t="s">
        <v>362</v>
      </c>
      <c r="B420" s="18" t="s">
        <v>16</v>
      </c>
      <c r="C420" s="18" t="s">
        <v>72</v>
      </c>
      <c r="D420" s="18" t="s">
        <v>0</v>
      </c>
      <c r="E420" s="18"/>
      <c r="F420" s="45"/>
      <c r="G420" s="46">
        <f>SUM(G421)</f>
        <v>11558.8</v>
      </c>
    </row>
    <row r="421" spans="1:7" s="10" customFormat="1" ht="46.8" x14ac:dyDescent="0.25">
      <c r="A421" s="23" t="s">
        <v>27</v>
      </c>
      <c r="B421" s="18" t="s">
        <v>16</v>
      </c>
      <c r="C421" s="18" t="s">
        <v>72</v>
      </c>
      <c r="D421" s="18" t="s">
        <v>0</v>
      </c>
      <c r="E421" s="18" t="s">
        <v>41</v>
      </c>
      <c r="F421" s="45"/>
      <c r="G421" s="46">
        <f>SUM(G422:G424)</f>
        <v>11558.8</v>
      </c>
    </row>
    <row r="422" spans="1:7" s="10" customFormat="1" ht="52.5" customHeight="1" x14ac:dyDescent="0.25">
      <c r="A422" s="47" t="s">
        <v>88</v>
      </c>
      <c r="B422" s="18" t="s">
        <v>16</v>
      </c>
      <c r="C422" s="18" t="s">
        <v>72</v>
      </c>
      <c r="D422" s="18" t="s">
        <v>0</v>
      </c>
      <c r="E422" s="18" t="s">
        <v>41</v>
      </c>
      <c r="F422" s="45" t="s">
        <v>18</v>
      </c>
      <c r="G422" s="46">
        <v>10791.5</v>
      </c>
    </row>
    <row r="423" spans="1:7" s="10" customFormat="1" ht="31.2" x14ac:dyDescent="0.25">
      <c r="A423" s="47" t="s">
        <v>89</v>
      </c>
      <c r="B423" s="18" t="s">
        <v>16</v>
      </c>
      <c r="C423" s="18" t="s">
        <v>72</v>
      </c>
      <c r="D423" s="18" t="s">
        <v>0</v>
      </c>
      <c r="E423" s="18" t="s">
        <v>41</v>
      </c>
      <c r="F423" s="45" t="s">
        <v>19</v>
      </c>
      <c r="G423" s="46">
        <v>767.3</v>
      </c>
    </row>
    <row r="424" spans="1:7" s="10" customFormat="1" x14ac:dyDescent="0.25">
      <c r="A424" s="47" t="s">
        <v>20</v>
      </c>
      <c r="B424" s="18" t="s">
        <v>16</v>
      </c>
      <c r="C424" s="18" t="s">
        <v>72</v>
      </c>
      <c r="D424" s="18" t="s">
        <v>0</v>
      </c>
      <c r="E424" s="18" t="s">
        <v>41</v>
      </c>
      <c r="F424" s="45" t="s">
        <v>21</v>
      </c>
      <c r="G424" s="46"/>
    </row>
    <row r="425" spans="1:7" s="10" customFormat="1" ht="31.2" x14ac:dyDescent="0.25">
      <c r="A425" s="47" t="s">
        <v>181</v>
      </c>
      <c r="B425" s="18" t="s">
        <v>16</v>
      </c>
      <c r="C425" s="18" t="s">
        <v>72</v>
      </c>
      <c r="D425" s="18" t="s">
        <v>1</v>
      </c>
      <c r="E425" s="18"/>
      <c r="F425" s="45"/>
      <c r="G425" s="46">
        <f>G426+G429</f>
        <v>0</v>
      </c>
    </row>
    <row r="426" spans="1:7" s="10" customFormat="1" ht="16.5" customHeight="1" x14ac:dyDescent="0.25">
      <c r="A426" s="47" t="s">
        <v>384</v>
      </c>
      <c r="B426" s="18" t="s">
        <v>16</v>
      </c>
      <c r="C426" s="18" t="s">
        <v>72</v>
      </c>
      <c r="D426" s="18" t="s">
        <v>1</v>
      </c>
      <c r="E426" s="18" t="s">
        <v>180</v>
      </c>
      <c r="F426" s="45"/>
      <c r="G426" s="46">
        <f>G427+G428</f>
        <v>0</v>
      </c>
    </row>
    <row r="427" spans="1:7" s="10" customFormat="1" ht="31.2" x14ac:dyDescent="0.25">
      <c r="A427" s="47" t="s">
        <v>89</v>
      </c>
      <c r="B427" s="18" t="s">
        <v>16</v>
      </c>
      <c r="C427" s="18" t="s">
        <v>72</v>
      </c>
      <c r="D427" s="18" t="s">
        <v>1</v>
      </c>
      <c r="E427" s="18" t="s">
        <v>180</v>
      </c>
      <c r="F427" s="45" t="s">
        <v>19</v>
      </c>
      <c r="G427" s="46"/>
    </row>
    <row r="428" spans="1:7" s="10" customFormat="1" ht="31.2" x14ac:dyDescent="0.25">
      <c r="A428" s="47" t="s">
        <v>90</v>
      </c>
      <c r="B428" s="18" t="s">
        <v>16</v>
      </c>
      <c r="C428" s="18" t="s">
        <v>72</v>
      </c>
      <c r="D428" s="18" t="s">
        <v>1</v>
      </c>
      <c r="E428" s="18" t="s">
        <v>180</v>
      </c>
      <c r="F428" s="45" t="s">
        <v>87</v>
      </c>
      <c r="G428" s="46"/>
    </row>
    <row r="429" spans="1:7" s="10" customFormat="1" ht="46.8" x14ac:dyDescent="0.25">
      <c r="A429" s="47" t="s">
        <v>226</v>
      </c>
      <c r="B429" s="18" t="s">
        <v>16</v>
      </c>
      <c r="C429" s="18" t="s">
        <v>72</v>
      </c>
      <c r="D429" s="18" t="s">
        <v>1</v>
      </c>
      <c r="E429" s="18" t="s">
        <v>104</v>
      </c>
      <c r="F429" s="45"/>
      <c r="G429" s="46">
        <f>G430</f>
        <v>0</v>
      </c>
    </row>
    <row r="430" spans="1:7" s="10" customFormat="1" x14ac:dyDescent="0.25">
      <c r="A430" s="47" t="s">
        <v>91</v>
      </c>
      <c r="B430" s="18" t="s">
        <v>16</v>
      </c>
      <c r="C430" s="18" t="s">
        <v>72</v>
      </c>
      <c r="D430" s="18" t="s">
        <v>1</v>
      </c>
      <c r="E430" s="18" t="s">
        <v>104</v>
      </c>
      <c r="F430" s="45" t="s">
        <v>86</v>
      </c>
      <c r="G430" s="46"/>
    </row>
    <row r="431" spans="1:7" s="10" customFormat="1" x14ac:dyDescent="0.25">
      <c r="A431" s="23" t="s">
        <v>121</v>
      </c>
      <c r="B431" s="18" t="s">
        <v>16</v>
      </c>
      <c r="C431" s="18" t="s">
        <v>78</v>
      </c>
      <c r="D431" s="18"/>
      <c r="E431" s="18"/>
      <c r="F431" s="45"/>
      <c r="G431" s="46">
        <f>SUM(G432)</f>
        <v>39261.399999999994</v>
      </c>
    </row>
    <row r="432" spans="1:7" s="10" customFormat="1" ht="78" x14ac:dyDescent="0.25">
      <c r="A432" s="22" t="s">
        <v>60</v>
      </c>
      <c r="B432" s="18" t="s">
        <v>16</v>
      </c>
      <c r="C432" s="18" t="s">
        <v>78</v>
      </c>
      <c r="D432" s="18" t="s">
        <v>0</v>
      </c>
      <c r="E432" s="18"/>
      <c r="F432" s="45"/>
      <c r="G432" s="46">
        <f>SUM(G433)</f>
        <v>39261.399999999994</v>
      </c>
    </row>
    <row r="433" spans="1:7" s="10" customFormat="1" ht="46.8" x14ac:dyDescent="0.25">
      <c r="A433" s="23" t="s">
        <v>27</v>
      </c>
      <c r="B433" s="18" t="s">
        <v>16</v>
      </c>
      <c r="C433" s="18" t="s">
        <v>78</v>
      </c>
      <c r="D433" s="18" t="s">
        <v>0</v>
      </c>
      <c r="E433" s="18" t="s">
        <v>41</v>
      </c>
      <c r="F433" s="45"/>
      <c r="G433" s="46">
        <f>SUM(G434:G436)</f>
        <v>39261.399999999994</v>
      </c>
    </row>
    <row r="434" spans="1:7" s="10" customFormat="1" ht="49.5" customHeight="1" x14ac:dyDescent="0.25">
      <c r="A434" s="47" t="s">
        <v>88</v>
      </c>
      <c r="B434" s="18" t="s">
        <v>16</v>
      </c>
      <c r="C434" s="18" t="s">
        <v>78</v>
      </c>
      <c r="D434" s="18" t="s">
        <v>0</v>
      </c>
      <c r="E434" s="18" t="s">
        <v>41</v>
      </c>
      <c r="F434" s="45" t="s">
        <v>18</v>
      </c>
      <c r="G434" s="46">
        <v>27537.1</v>
      </c>
    </row>
    <row r="435" spans="1:7" s="10" customFormat="1" ht="31.2" x14ac:dyDescent="0.25">
      <c r="A435" s="47" t="s">
        <v>89</v>
      </c>
      <c r="B435" s="18" t="s">
        <v>16</v>
      </c>
      <c r="C435" s="18" t="s">
        <v>78</v>
      </c>
      <c r="D435" s="18" t="s">
        <v>0</v>
      </c>
      <c r="E435" s="18" t="s">
        <v>41</v>
      </c>
      <c r="F435" s="45" t="s">
        <v>19</v>
      </c>
      <c r="G435" s="46">
        <v>11667.1</v>
      </c>
    </row>
    <row r="436" spans="1:7" s="10" customFormat="1" x14ac:dyDescent="0.25">
      <c r="A436" s="47" t="s">
        <v>20</v>
      </c>
      <c r="B436" s="18" t="s">
        <v>16</v>
      </c>
      <c r="C436" s="18" t="s">
        <v>78</v>
      </c>
      <c r="D436" s="18" t="s">
        <v>0</v>
      </c>
      <c r="E436" s="18" t="s">
        <v>41</v>
      </c>
      <c r="F436" s="45" t="s">
        <v>21</v>
      </c>
      <c r="G436" s="46">
        <v>57.2</v>
      </c>
    </row>
    <row r="437" spans="1:7" s="10" customFormat="1" x14ac:dyDescent="0.25">
      <c r="A437" s="47" t="s">
        <v>324</v>
      </c>
      <c r="B437" s="18" t="s">
        <v>16</v>
      </c>
      <c r="C437" s="18" t="s">
        <v>105</v>
      </c>
      <c r="D437" s="18"/>
      <c r="E437" s="18"/>
      <c r="F437" s="45"/>
      <c r="G437" s="46">
        <f>G438</f>
        <v>46837.599999999991</v>
      </c>
    </row>
    <row r="438" spans="1:7" s="10" customFormat="1" ht="46.8" x14ac:dyDescent="0.25">
      <c r="A438" s="47" t="s">
        <v>273</v>
      </c>
      <c r="B438" s="18" t="s">
        <v>16</v>
      </c>
      <c r="C438" s="18" t="s">
        <v>105</v>
      </c>
      <c r="D438" s="18" t="s">
        <v>0</v>
      </c>
      <c r="E438" s="18"/>
      <c r="F438" s="45"/>
      <c r="G438" s="46">
        <f>G439</f>
        <v>46837.599999999991</v>
      </c>
    </row>
    <row r="439" spans="1:7" s="10" customFormat="1" ht="46.8" x14ac:dyDescent="0.25">
      <c r="A439" s="47" t="s">
        <v>274</v>
      </c>
      <c r="B439" s="18" t="s">
        <v>16</v>
      </c>
      <c r="C439" s="18" t="s">
        <v>105</v>
      </c>
      <c r="D439" s="18" t="s">
        <v>0</v>
      </c>
      <c r="E439" s="18" t="s">
        <v>106</v>
      </c>
      <c r="F439" s="45"/>
      <c r="G439" s="46">
        <f>G440</f>
        <v>46837.599999999991</v>
      </c>
    </row>
    <row r="440" spans="1:7" s="10" customFormat="1" ht="31.2" x14ac:dyDescent="0.25">
      <c r="A440" s="47" t="s">
        <v>90</v>
      </c>
      <c r="B440" s="18" t="s">
        <v>16</v>
      </c>
      <c r="C440" s="18" t="s">
        <v>105</v>
      </c>
      <c r="D440" s="18" t="s">
        <v>0</v>
      </c>
      <c r="E440" s="18" t="s">
        <v>106</v>
      </c>
      <c r="F440" s="45" t="s">
        <v>87</v>
      </c>
      <c r="G440" s="46">
        <f>17696.3+14402.3+5864.4+3240+14399.2+4212-12976.3-0.3</f>
        <v>46837.599999999991</v>
      </c>
    </row>
    <row r="441" spans="1:7" s="10" customFormat="1" x14ac:dyDescent="0.25">
      <c r="A441" s="23" t="s">
        <v>122</v>
      </c>
      <c r="B441" s="18" t="s">
        <v>48</v>
      </c>
      <c r="C441" s="18"/>
      <c r="D441" s="18"/>
      <c r="E441" s="18"/>
      <c r="F441" s="45"/>
      <c r="G441" s="46">
        <f>SUM(G442+G461)</f>
        <v>139377.70000000001</v>
      </c>
    </row>
    <row r="442" spans="1:7" s="10" customFormat="1" ht="46.8" x14ac:dyDescent="0.25">
      <c r="A442" s="23" t="s">
        <v>315</v>
      </c>
      <c r="B442" s="18" t="s">
        <v>48</v>
      </c>
      <c r="C442" s="18" t="s">
        <v>46</v>
      </c>
      <c r="D442" s="18"/>
      <c r="E442" s="18"/>
      <c r="F442" s="45"/>
      <c r="G442" s="46">
        <f>SUM(G443+G447+G456)</f>
        <v>41319.5</v>
      </c>
    </row>
    <row r="443" spans="1:7" s="10" customFormat="1" x14ac:dyDescent="0.25">
      <c r="A443" s="23" t="s">
        <v>375</v>
      </c>
      <c r="B443" s="18" t="s">
        <v>48</v>
      </c>
      <c r="C443" s="18" t="s">
        <v>46</v>
      </c>
      <c r="D443" s="18" t="s">
        <v>0</v>
      </c>
      <c r="E443" s="18"/>
      <c r="F443" s="45"/>
      <c r="G443" s="46">
        <f>SUM(G444)</f>
        <v>21430.400000000001</v>
      </c>
    </row>
    <row r="444" spans="1:7" s="10" customFormat="1" ht="46.8" x14ac:dyDescent="0.25">
      <c r="A444" s="23" t="s">
        <v>27</v>
      </c>
      <c r="B444" s="18" t="s">
        <v>48</v>
      </c>
      <c r="C444" s="18" t="s">
        <v>46</v>
      </c>
      <c r="D444" s="18" t="s">
        <v>0</v>
      </c>
      <c r="E444" s="18" t="s">
        <v>41</v>
      </c>
      <c r="F444" s="45"/>
      <c r="G444" s="46">
        <f>SUM(G445:G446)</f>
        <v>21430.400000000001</v>
      </c>
    </row>
    <row r="445" spans="1:7" s="10" customFormat="1" ht="31.2" x14ac:dyDescent="0.25">
      <c r="A445" s="47" t="s">
        <v>90</v>
      </c>
      <c r="B445" s="18" t="s">
        <v>48</v>
      </c>
      <c r="C445" s="18" t="s">
        <v>46</v>
      </c>
      <c r="D445" s="18" t="s">
        <v>0</v>
      </c>
      <c r="E445" s="18" t="s">
        <v>41</v>
      </c>
      <c r="F445" s="45" t="s">
        <v>87</v>
      </c>
      <c r="G445" s="46">
        <v>21430.400000000001</v>
      </c>
    </row>
    <row r="446" spans="1:7" s="10" customFormat="1" x14ac:dyDescent="0.25">
      <c r="A446" s="47" t="s">
        <v>20</v>
      </c>
      <c r="B446" s="18" t="s">
        <v>48</v>
      </c>
      <c r="C446" s="18" t="s">
        <v>46</v>
      </c>
      <c r="D446" s="18" t="s">
        <v>0</v>
      </c>
      <c r="E446" s="18" t="s">
        <v>41</v>
      </c>
      <c r="F446" s="45" t="s">
        <v>21</v>
      </c>
      <c r="G446" s="46"/>
    </row>
    <row r="447" spans="1:7" s="10" customFormat="1" ht="46.8" x14ac:dyDescent="0.25">
      <c r="A447" s="23" t="s">
        <v>310</v>
      </c>
      <c r="B447" s="18" t="s">
        <v>48</v>
      </c>
      <c r="C447" s="18" t="s">
        <v>46</v>
      </c>
      <c r="D447" s="18" t="s">
        <v>1</v>
      </c>
      <c r="E447" s="18"/>
      <c r="F447" s="45"/>
      <c r="G447" s="46">
        <f>SUM(G448+G452+G454)</f>
        <v>19109.100000000002</v>
      </c>
    </row>
    <row r="448" spans="1:7" s="10" customFormat="1" x14ac:dyDescent="0.25">
      <c r="A448" s="23" t="s">
        <v>25</v>
      </c>
      <c r="B448" s="18" t="s">
        <v>48</v>
      </c>
      <c r="C448" s="18" t="s">
        <v>46</v>
      </c>
      <c r="D448" s="18" t="s">
        <v>1</v>
      </c>
      <c r="E448" s="18" t="s">
        <v>35</v>
      </c>
      <c r="F448" s="45"/>
      <c r="G448" s="46">
        <f>SUM(G449:G451)</f>
        <v>19018.100000000002</v>
      </c>
    </row>
    <row r="449" spans="1:7" s="10" customFormat="1" ht="54.75" customHeight="1" x14ac:dyDescent="0.25">
      <c r="A449" s="47" t="s">
        <v>88</v>
      </c>
      <c r="B449" s="18" t="s">
        <v>48</v>
      </c>
      <c r="C449" s="18" t="s">
        <v>46</v>
      </c>
      <c r="D449" s="18" t="s">
        <v>1</v>
      </c>
      <c r="E449" s="18" t="s">
        <v>35</v>
      </c>
      <c r="F449" s="45" t="s">
        <v>18</v>
      </c>
      <c r="G449" s="46">
        <v>18894.2</v>
      </c>
    </row>
    <row r="450" spans="1:7" s="10" customFormat="1" ht="31.2" x14ac:dyDescent="0.25">
      <c r="A450" s="47" t="s">
        <v>89</v>
      </c>
      <c r="B450" s="18" t="s">
        <v>48</v>
      </c>
      <c r="C450" s="18" t="s">
        <v>46</v>
      </c>
      <c r="D450" s="18" t="s">
        <v>1</v>
      </c>
      <c r="E450" s="18" t="s">
        <v>35</v>
      </c>
      <c r="F450" s="45" t="s">
        <v>19</v>
      </c>
      <c r="G450" s="46">
        <v>123.9</v>
      </c>
    </row>
    <row r="451" spans="1:7" s="10" customFormat="1" x14ac:dyDescent="0.25">
      <c r="A451" s="47" t="s">
        <v>20</v>
      </c>
      <c r="B451" s="18" t="s">
        <v>48</v>
      </c>
      <c r="C451" s="18" t="s">
        <v>46</v>
      </c>
      <c r="D451" s="18" t="s">
        <v>1</v>
      </c>
      <c r="E451" s="18" t="s">
        <v>35</v>
      </c>
      <c r="F451" s="45" t="s">
        <v>21</v>
      </c>
      <c r="G451" s="46"/>
    </row>
    <row r="452" spans="1:7" s="10" customFormat="1" x14ac:dyDescent="0.25">
      <c r="A452" s="47" t="s">
        <v>172</v>
      </c>
      <c r="B452" s="18" t="s">
        <v>48</v>
      </c>
      <c r="C452" s="19">
        <v>1</v>
      </c>
      <c r="D452" s="18" t="s">
        <v>1</v>
      </c>
      <c r="E452" s="18" t="s">
        <v>173</v>
      </c>
      <c r="F452" s="18"/>
      <c r="G452" s="46">
        <f>SUM(G453)</f>
        <v>70</v>
      </c>
    </row>
    <row r="453" spans="1:7" s="10" customFormat="1" ht="31.2" x14ac:dyDescent="0.25">
      <c r="A453" s="47" t="s">
        <v>89</v>
      </c>
      <c r="B453" s="18" t="s">
        <v>48</v>
      </c>
      <c r="C453" s="19">
        <v>1</v>
      </c>
      <c r="D453" s="18" t="s">
        <v>1</v>
      </c>
      <c r="E453" s="18" t="s">
        <v>173</v>
      </c>
      <c r="F453" s="18" t="s">
        <v>19</v>
      </c>
      <c r="G453" s="46">
        <v>70</v>
      </c>
    </row>
    <row r="454" spans="1:7" s="10" customFormat="1" x14ac:dyDescent="0.25">
      <c r="A454" s="47" t="s">
        <v>178</v>
      </c>
      <c r="B454" s="18" t="s">
        <v>48</v>
      </c>
      <c r="C454" s="18" t="s">
        <v>46</v>
      </c>
      <c r="D454" s="18" t="s">
        <v>1</v>
      </c>
      <c r="E454" s="18" t="s">
        <v>179</v>
      </c>
      <c r="F454" s="45"/>
      <c r="G454" s="46">
        <f>SUM(G455)</f>
        <v>21</v>
      </c>
    </row>
    <row r="455" spans="1:7" s="10" customFormat="1" ht="31.2" x14ac:dyDescent="0.25">
      <c r="A455" s="47" t="s">
        <v>89</v>
      </c>
      <c r="B455" s="18" t="s">
        <v>48</v>
      </c>
      <c r="C455" s="18" t="s">
        <v>46</v>
      </c>
      <c r="D455" s="18" t="s">
        <v>1</v>
      </c>
      <c r="E455" s="18" t="s">
        <v>179</v>
      </c>
      <c r="F455" s="45" t="s">
        <v>19</v>
      </c>
      <c r="G455" s="46">
        <v>21</v>
      </c>
    </row>
    <row r="456" spans="1:7" s="10" customFormat="1" ht="31.2" x14ac:dyDescent="0.25">
      <c r="A456" s="23" t="s">
        <v>285</v>
      </c>
      <c r="B456" s="18" t="s">
        <v>48</v>
      </c>
      <c r="C456" s="18" t="s">
        <v>46</v>
      </c>
      <c r="D456" s="18" t="s">
        <v>2</v>
      </c>
      <c r="E456" s="18"/>
      <c r="F456" s="45"/>
      <c r="G456" s="46">
        <f>SUM(G457)</f>
        <v>780</v>
      </c>
    </row>
    <row r="457" spans="1:7" s="10" customFormat="1" ht="31.2" x14ac:dyDescent="0.25">
      <c r="A457" s="23" t="s">
        <v>123</v>
      </c>
      <c r="B457" s="18" t="s">
        <v>48</v>
      </c>
      <c r="C457" s="18" t="s">
        <v>46</v>
      </c>
      <c r="D457" s="18" t="s">
        <v>2</v>
      </c>
      <c r="E457" s="18" t="s">
        <v>61</v>
      </c>
      <c r="F457" s="45"/>
      <c r="G457" s="46">
        <f>SUM(G458:G460)</f>
        <v>780</v>
      </c>
    </row>
    <row r="458" spans="1:7" s="10" customFormat="1" ht="31.2" x14ac:dyDescent="0.25">
      <c r="A458" s="47" t="s">
        <v>89</v>
      </c>
      <c r="B458" s="18" t="s">
        <v>48</v>
      </c>
      <c r="C458" s="18" t="s">
        <v>46</v>
      </c>
      <c r="D458" s="18" t="s">
        <v>2</v>
      </c>
      <c r="E458" s="18" t="s">
        <v>61</v>
      </c>
      <c r="F458" s="45" t="s">
        <v>19</v>
      </c>
      <c r="G458" s="46">
        <v>780</v>
      </c>
    </row>
    <row r="459" spans="1:7" s="10" customFormat="1" ht="33.75" customHeight="1" x14ac:dyDescent="0.25">
      <c r="A459" s="47" t="s">
        <v>92</v>
      </c>
      <c r="B459" s="18" t="s">
        <v>48</v>
      </c>
      <c r="C459" s="18" t="s">
        <v>46</v>
      </c>
      <c r="D459" s="18" t="s">
        <v>2</v>
      </c>
      <c r="E459" s="18" t="s">
        <v>61</v>
      </c>
      <c r="F459" s="45" t="s">
        <v>93</v>
      </c>
      <c r="G459" s="46"/>
    </row>
    <row r="460" spans="1:7" s="10" customFormat="1" x14ac:dyDescent="0.25">
      <c r="A460" s="47" t="s">
        <v>20</v>
      </c>
      <c r="B460" s="18" t="s">
        <v>48</v>
      </c>
      <c r="C460" s="18" t="s">
        <v>46</v>
      </c>
      <c r="D460" s="18" t="s">
        <v>2</v>
      </c>
      <c r="E460" s="18" t="s">
        <v>61</v>
      </c>
      <c r="F460" s="45" t="s">
        <v>21</v>
      </c>
      <c r="G460" s="46"/>
    </row>
    <row r="461" spans="1:7" s="10" customFormat="1" ht="31.2" x14ac:dyDescent="0.25">
      <c r="A461" s="23" t="s">
        <v>155</v>
      </c>
      <c r="B461" s="18" t="s">
        <v>48</v>
      </c>
      <c r="C461" s="18" t="s">
        <v>46</v>
      </c>
      <c r="D461" s="18" t="s">
        <v>3</v>
      </c>
      <c r="E461" s="18"/>
      <c r="F461" s="18"/>
      <c r="G461" s="46">
        <f>SUM(G462+G465)</f>
        <v>98058.2</v>
      </c>
    </row>
    <row r="462" spans="1:7" s="10" customFormat="1" ht="62.4" x14ac:dyDescent="0.25">
      <c r="A462" s="47" t="s">
        <v>242</v>
      </c>
      <c r="B462" s="18" t="s">
        <v>48</v>
      </c>
      <c r="C462" s="18" t="s">
        <v>46</v>
      </c>
      <c r="D462" s="18" t="s">
        <v>3</v>
      </c>
      <c r="E462" s="18" t="s">
        <v>228</v>
      </c>
      <c r="F462" s="18"/>
      <c r="G462" s="46">
        <f>SUM(G463:G464)</f>
        <v>80770.5</v>
      </c>
    </row>
    <row r="463" spans="1:7" s="10" customFormat="1" ht="31.2" x14ac:dyDescent="0.25">
      <c r="A463" s="47" t="s">
        <v>89</v>
      </c>
      <c r="B463" s="18" t="s">
        <v>48</v>
      </c>
      <c r="C463" s="18" t="s">
        <v>46</v>
      </c>
      <c r="D463" s="18" t="s">
        <v>3</v>
      </c>
      <c r="E463" s="18" t="s">
        <v>228</v>
      </c>
      <c r="F463" s="18" t="s">
        <v>19</v>
      </c>
      <c r="G463" s="46">
        <v>94.7</v>
      </c>
    </row>
    <row r="464" spans="1:7" s="10" customFormat="1" ht="31.5" customHeight="1" x14ac:dyDescent="0.25">
      <c r="A464" s="47" t="s">
        <v>92</v>
      </c>
      <c r="B464" s="18" t="s">
        <v>48</v>
      </c>
      <c r="C464" s="18" t="s">
        <v>46</v>
      </c>
      <c r="D464" s="18" t="s">
        <v>3</v>
      </c>
      <c r="E464" s="18" t="s">
        <v>228</v>
      </c>
      <c r="F464" s="18" t="s">
        <v>93</v>
      </c>
      <c r="G464" s="46">
        <v>80675.8</v>
      </c>
    </row>
    <row r="465" spans="1:7" s="10" customFormat="1" ht="62.4" x14ac:dyDescent="0.25">
      <c r="A465" s="47" t="s">
        <v>242</v>
      </c>
      <c r="B465" s="18" t="s">
        <v>48</v>
      </c>
      <c r="C465" s="18" t="s">
        <v>46</v>
      </c>
      <c r="D465" s="18" t="s">
        <v>3</v>
      </c>
      <c r="E465" s="18" t="s">
        <v>182</v>
      </c>
      <c r="F465" s="18"/>
      <c r="G465" s="46">
        <f>SUM(G466)</f>
        <v>17287.7</v>
      </c>
    </row>
    <row r="466" spans="1:7" s="10" customFormat="1" ht="33.75" customHeight="1" x14ac:dyDescent="0.25">
      <c r="A466" s="47" t="s">
        <v>92</v>
      </c>
      <c r="B466" s="18" t="s">
        <v>48</v>
      </c>
      <c r="C466" s="18" t="s">
        <v>46</v>
      </c>
      <c r="D466" s="18" t="s">
        <v>3</v>
      </c>
      <c r="E466" s="18" t="s">
        <v>182</v>
      </c>
      <c r="F466" s="18" t="s">
        <v>93</v>
      </c>
      <c r="G466" s="46">
        <v>17287.7</v>
      </c>
    </row>
    <row r="467" spans="1:7" s="10" customFormat="1" x14ac:dyDescent="0.25">
      <c r="A467" s="23" t="s">
        <v>275</v>
      </c>
      <c r="B467" s="18" t="s">
        <v>45</v>
      </c>
      <c r="C467" s="18"/>
      <c r="D467" s="18"/>
      <c r="E467" s="18"/>
      <c r="F467" s="45"/>
      <c r="G467" s="46">
        <f>SUM(G468+G472+G476+G480+G484)</f>
        <v>15604.1</v>
      </c>
    </row>
    <row r="468" spans="1:7" s="10" customFormat="1" x14ac:dyDescent="0.25">
      <c r="A468" s="23" t="s">
        <v>276</v>
      </c>
      <c r="B468" s="18" t="s">
        <v>45</v>
      </c>
      <c r="C468" s="18" t="s">
        <v>46</v>
      </c>
      <c r="D468" s="18"/>
      <c r="E468" s="18"/>
      <c r="F468" s="45"/>
      <c r="G468" s="46">
        <f>SUM(G469)</f>
        <v>0</v>
      </c>
    </row>
    <row r="469" spans="1:7" s="10" customFormat="1" ht="46.8" x14ac:dyDescent="0.25">
      <c r="A469" s="23" t="s">
        <v>277</v>
      </c>
      <c r="B469" s="18" t="s">
        <v>45</v>
      </c>
      <c r="C469" s="18" t="s">
        <v>46</v>
      </c>
      <c r="D469" s="18" t="s">
        <v>0</v>
      </c>
      <c r="E469" s="18"/>
      <c r="F469" s="45"/>
      <c r="G469" s="46">
        <f>SUM(G470)</f>
        <v>0</v>
      </c>
    </row>
    <row r="470" spans="1:7" s="10" customFormat="1" ht="31.2" x14ac:dyDescent="0.25">
      <c r="A470" s="23" t="s">
        <v>377</v>
      </c>
      <c r="B470" s="18" t="s">
        <v>45</v>
      </c>
      <c r="C470" s="18" t="s">
        <v>46</v>
      </c>
      <c r="D470" s="18" t="s">
        <v>0</v>
      </c>
      <c r="E470" s="18" t="s">
        <v>49</v>
      </c>
      <c r="F470" s="45"/>
      <c r="G470" s="46">
        <f>SUM(G471:G471)</f>
        <v>0</v>
      </c>
    </row>
    <row r="471" spans="1:7" s="10" customFormat="1" ht="31.2" x14ac:dyDescent="0.25">
      <c r="A471" s="47" t="s">
        <v>89</v>
      </c>
      <c r="B471" s="18" t="s">
        <v>45</v>
      </c>
      <c r="C471" s="18" t="s">
        <v>46</v>
      </c>
      <c r="D471" s="18" t="s">
        <v>0</v>
      </c>
      <c r="E471" s="18" t="s">
        <v>49</v>
      </c>
      <c r="F471" s="45" t="s">
        <v>19</v>
      </c>
      <c r="G471" s="46"/>
    </row>
    <row r="472" spans="1:7" s="10" customFormat="1" x14ac:dyDescent="0.25">
      <c r="A472" s="23" t="s">
        <v>124</v>
      </c>
      <c r="B472" s="18" t="s">
        <v>45</v>
      </c>
      <c r="C472" s="18" t="s">
        <v>72</v>
      </c>
      <c r="D472" s="18"/>
      <c r="E472" s="18"/>
      <c r="F472" s="45"/>
      <c r="G472" s="46">
        <f>SUM(G473)</f>
        <v>8169.1</v>
      </c>
    </row>
    <row r="473" spans="1:7" s="10" customFormat="1" ht="31.2" x14ac:dyDescent="0.25">
      <c r="A473" s="47" t="s">
        <v>50</v>
      </c>
      <c r="B473" s="18" t="s">
        <v>45</v>
      </c>
      <c r="C473" s="18" t="s">
        <v>72</v>
      </c>
      <c r="D473" s="18" t="s">
        <v>0</v>
      </c>
      <c r="E473" s="18"/>
      <c r="F473" s="45"/>
      <c r="G473" s="46">
        <f>SUM(G474)</f>
        <v>8169.1</v>
      </c>
    </row>
    <row r="474" spans="1:7" s="10" customFormat="1" x14ac:dyDescent="0.25">
      <c r="A474" s="23" t="s">
        <v>131</v>
      </c>
      <c r="B474" s="18" t="s">
        <v>45</v>
      </c>
      <c r="C474" s="18">
        <v>2</v>
      </c>
      <c r="D474" s="18" t="s">
        <v>0</v>
      </c>
      <c r="E474" s="18" t="s">
        <v>132</v>
      </c>
      <c r="F474" s="45"/>
      <c r="G474" s="46">
        <f>SUM(G475:G475)</f>
        <v>8169.1</v>
      </c>
    </row>
    <row r="475" spans="1:7" s="10" customFormat="1" x14ac:dyDescent="0.25">
      <c r="A475" s="21" t="s">
        <v>91</v>
      </c>
      <c r="B475" s="18" t="s">
        <v>45</v>
      </c>
      <c r="C475" s="18">
        <v>2</v>
      </c>
      <c r="D475" s="18" t="s">
        <v>0</v>
      </c>
      <c r="E475" s="18" t="s">
        <v>132</v>
      </c>
      <c r="F475" s="45" t="s">
        <v>86</v>
      </c>
      <c r="G475" s="46">
        <f>4411.3+3757.8</f>
        <v>8169.1</v>
      </c>
    </row>
    <row r="476" spans="1:7" s="10" customFormat="1" x14ac:dyDescent="0.25">
      <c r="A476" s="23" t="s">
        <v>278</v>
      </c>
      <c r="B476" s="18" t="s">
        <v>45</v>
      </c>
      <c r="C476" s="18" t="s">
        <v>51</v>
      </c>
      <c r="D476" s="18"/>
      <c r="E476" s="18"/>
      <c r="F476" s="45"/>
      <c r="G476" s="46">
        <f>SUM(G477)</f>
        <v>0</v>
      </c>
    </row>
    <row r="477" spans="1:7" s="10" customFormat="1" ht="31.2" x14ac:dyDescent="0.25">
      <c r="A477" s="47" t="s">
        <v>52</v>
      </c>
      <c r="B477" s="18" t="s">
        <v>45</v>
      </c>
      <c r="C477" s="18" t="s">
        <v>51</v>
      </c>
      <c r="D477" s="18" t="s">
        <v>0</v>
      </c>
      <c r="E477" s="18"/>
      <c r="F477" s="45"/>
      <c r="G477" s="46">
        <f>SUM(G478)</f>
        <v>0</v>
      </c>
    </row>
    <row r="478" spans="1:7" s="10" customFormat="1" ht="31.2" x14ac:dyDescent="0.25">
      <c r="A478" s="23" t="s">
        <v>376</v>
      </c>
      <c r="B478" s="18" t="s">
        <v>45</v>
      </c>
      <c r="C478" s="18" t="s">
        <v>51</v>
      </c>
      <c r="D478" s="18" t="s">
        <v>0</v>
      </c>
      <c r="E478" s="18" t="s">
        <v>53</v>
      </c>
      <c r="F478" s="45"/>
      <c r="G478" s="46">
        <f>SUM(G479:G479)</f>
        <v>0</v>
      </c>
    </row>
    <row r="479" spans="1:7" s="10" customFormat="1" ht="31.2" x14ac:dyDescent="0.25">
      <c r="A479" s="47" t="s">
        <v>89</v>
      </c>
      <c r="B479" s="18" t="s">
        <v>45</v>
      </c>
      <c r="C479" s="18" t="s">
        <v>51</v>
      </c>
      <c r="D479" s="18" t="s">
        <v>0</v>
      </c>
      <c r="E479" s="18" t="s">
        <v>53</v>
      </c>
      <c r="F479" s="45" t="s">
        <v>19</v>
      </c>
      <c r="G479" s="46"/>
    </row>
    <row r="480" spans="1:7" s="10" customFormat="1" ht="46.8" x14ac:dyDescent="0.25">
      <c r="A480" s="47" t="s">
        <v>302</v>
      </c>
      <c r="B480" s="18" t="s">
        <v>45</v>
      </c>
      <c r="C480" s="18" t="s">
        <v>105</v>
      </c>
      <c r="D480" s="18"/>
      <c r="E480" s="18"/>
      <c r="F480" s="45"/>
      <c r="G480" s="46">
        <f>G481</f>
        <v>0</v>
      </c>
    </row>
    <row r="481" spans="1:7" s="10" customFormat="1" ht="46.8" x14ac:dyDescent="0.25">
      <c r="A481" s="47" t="s">
        <v>388</v>
      </c>
      <c r="B481" s="18" t="s">
        <v>45</v>
      </c>
      <c r="C481" s="18" t="s">
        <v>105</v>
      </c>
      <c r="D481" s="18" t="s">
        <v>0</v>
      </c>
      <c r="E481" s="18"/>
      <c r="F481" s="45"/>
      <c r="G481" s="46">
        <f>G482</f>
        <v>0</v>
      </c>
    </row>
    <row r="482" spans="1:7" s="10" customFormat="1" ht="46.8" x14ac:dyDescent="0.25">
      <c r="A482" s="47" t="s">
        <v>303</v>
      </c>
      <c r="B482" s="18" t="s">
        <v>45</v>
      </c>
      <c r="C482" s="18" t="s">
        <v>105</v>
      </c>
      <c r="D482" s="18" t="s">
        <v>0</v>
      </c>
      <c r="E482" s="18" t="s">
        <v>145</v>
      </c>
      <c r="F482" s="45"/>
      <c r="G482" s="46">
        <f>G483</f>
        <v>0</v>
      </c>
    </row>
    <row r="483" spans="1:7" s="10" customFormat="1" ht="31.2" x14ac:dyDescent="0.25">
      <c r="A483" s="47" t="s">
        <v>89</v>
      </c>
      <c r="B483" s="18" t="s">
        <v>45</v>
      </c>
      <c r="C483" s="18" t="s">
        <v>105</v>
      </c>
      <c r="D483" s="18" t="s">
        <v>0</v>
      </c>
      <c r="E483" s="18" t="s">
        <v>145</v>
      </c>
      <c r="F483" s="45" t="s">
        <v>19</v>
      </c>
      <c r="G483" s="46"/>
    </row>
    <row r="484" spans="1:7" s="10" customFormat="1" x14ac:dyDescent="0.25">
      <c r="A484" s="23" t="s">
        <v>279</v>
      </c>
      <c r="B484" s="18" t="s">
        <v>45</v>
      </c>
      <c r="C484" s="18" t="s">
        <v>220</v>
      </c>
      <c r="D484" s="18"/>
      <c r="E484" s="18"/>
      <c r="F484" s="45"/>
      <c r="G484" s="46">
        <f>SUM(G485)</f>
        <v>7435</v>
      </c>
    </row>
    <row r="485" spans="1:7" s="10" customFormat="1" ht="31.2" x14ac:dyDescent="0.25">
      <c r="A485" s="23" t="s">
        <v>304</v>
      </c>
      <c r="B485" s="18" t="s">
        <v>45</v>
      </c>
      <c r="C485" s="18" t="s">
        <v>220</v>
      </c>
      <c r="D485" s="18" t="s">
        <v>0</v>
      </c>
      <c r="E485" s="18"/>
      <c r="F485" s="45"/>
      <c r="G485" s="46">
        <f>SUM(G490+G487+G489)</f>
        <v>7435</v>
      </c>
    </row>
    <row r="486" spans="1:7" s="10" customFormat="1" ht="17.25" customHeight="1" x14ac:dyDescent="0.25">
      <c r="A486" s="23" t="s">
        <v>280</v>
      </c>
      <c r="B486" s="18" t="s">
        <v>45</v>
      </c>
      <c r="C486" s="18" t="s">
        <v>220</v>
      </c>
      <c r="D486" s="18" t="s">
        <v>0</v>
      </c>
      <c r="E486" s="18" t="s">
        <v>146</v>
      </c>
      <c r="F486" s="45"/>
      <c r="G486" s="46">
        <f>SUM(G487)</f>
        <v>0</v>
      </c>
    </row>
    <row r="487" spans="1:7" s="10" customFormat="1" x14ac:dyDescent="0.25">
      <c r="A487" s="23" t="s">
        <v>20</v>
      </c>
      <c r="B487" s="18" t="s">
        <v>45</v>
      </c>
      <c r="C487" s="18" t="s">
        <v>220</v>
      </c>
      <c r="D487" s="18" t="s">
        <v>0</v>
      </c>
      <c r="E487" s="18" t="s">
        <v>146</v>
      </c>
      <c r="F487" s="45" t="s">
        <v>21</v>
      </c>
      <c r="G487" s="46"/>
    </row>
    <row r="488" spans="1:7" s="10" customFormat="1" ht="31.2" x14ac:dyDescent="0.25">
      <c r="A488" s="33" t="s">
        <v>149</v>
      </c>
      <c r="B488" s="18" t="s">
        <v>45</v>
      </c>
      <c r="C488" s="18" t="s">
        <v>220</v>
      </c>
      <c r="D488" s="18" t="s">
        <v>0</v>
      </c>
      <c r="E488" s="18" t="s">
        <v>39</v>
      </c>
      <c r="F488" s="45"/>
      <c r="G488" s="46">
        <f>SUM(G489)</f>
        <v>1945.9</v>
      </c>
    </row>
    <row r="489" spans="1:7" s="10" customFormat="1" x14ac:dyDescent="0.25">
      <c r="A489" s="47" t="s">
        <v>20</v>
      </c>
      <c r="B489" s="18" t="s">
        <v>45</v>
      </c>
      <c r="C489" s="18" t="s">
        <v>220</v>
      </c>
      <c r="D489" s="18" t="s">
        <v>0</v>
      </c>
      <c r="E489" s="18" t="s">
        <v>39</v>
      </c>
      <c r="F489" s="45" t="s">
        <v>21</v>
      </c>
      <c r="G489" s="46">
        <v>1945.9</v>
      </c>
    </row>
    <row r="490" spans="1:7" s="10" customFormat="1" ht="93.6" x14ac:dyDescent="0.25">
      <c r="A490" s="27" t="s">
        <v>319</v>
      </c>
      <c r="B490" s="18" t="s">
        <v>45</v>
      </c>
      <c r="C490" s="18" t="s">
        <v>220</v>
      </c>
      <c r="D490" s="18" t="s">
        <v>0</v>
      </c>
      <c r="E490" s="18" t="s">
        <v>44</v>
      </c>
      <c r="F490" s="45"/>
      <c r="G490" s="46">
        <f>SUM(G491)</f>
        <v>5489.1</v>
      </c>
    </row>
    <row r="491" spans="1:7" s="10" customFormat="1" ht="31.2" x14ac:dyDescent="0.25">
      <c r="A491" s="47" t="s">
        <v>89</v>
      </c>
      <c r="B491" s="18" t="s">
        <v>45</v>
      </c>
      <c r="C491" s="18" t="s">
        <v>220</v>
      </c>
      <c r="D491" s="18" t="s">
        <v>0</v>
      </c>
      <c r="E491" s="18" t="s">
        <v>44</v>
      </c>
      <c r="F491" s="45" t="s">
        <v>19</v>
      </c>
      <c r="G491" s="46">
        <v>5489.1</v>
      </c>
    </row>
    <row r="492" spans="1:7" s="10" customFormat="1" ht="18.75" customHeight="1" x14ac:dyDescent="0.25">
      <c r="A492" s="23" t="s">
        <v>281</v>
      </c>
      <c r="B492" s="18" t="s">
        <v>54</v>
      </c>
      <c r="C492" s="18"/>
      <c r="D492" s="18"/>
      <c r="E492" s="18"/>
      <c r="F492" s="45"/>
      <c r="G492" s="46">
        <f>SUM(G493)</f>
        <v>18771.900000000001</v>
      </c>
    </row>
    <row r="493" spans="1:7" s="10" customFormat="1" ht="31.2" x14ac:dyDescent="0.25">
      <c r="A493" s="23" t="s">
        <v>282</v>
      </c>
      <c r="B493" s="18" t="s">
        <v>54</v>
      </c>
      <c r="C493" s="18" t="s">
        <v>46</v>
      </c>
      <c r="D493" s="18"/>
      <c r="E493" s="18"/>
      <c r="F493" s="18"/>
      <c r="G493" s="46">
        <f>G494</f>
        <v>18771.900000000001</v>
      </c>
    </row>
    <row r="494" spans="1:7" s="10" customFormat="1" ht="31.2" x14ac:dyDescent="0.25">
      <c r="A494" s="47" t="s">
        <v>125</v>
      </c>
      <c r="B494" s="18" t="s">
        <v>54</v>
      </c>
      <c r="C494" s="18" t="s">
        <v>46</v>
      </c>
      <c r="D494" s="18" t="s">
        <v>0</v>
      </c>
      <c r="E494" s="18"/>
      <c r="F494" s="18"/>
      <c r="G494" s="46">
        <f>SUM(G495)</f>
        <v>18771.900000000001</v>
      </c>
    </row>
    <row r="495" spans="1:7" s="10" customFormat="1" ht="31.2" x14ac:dyDescent="0.25">
      <c r="A495" s="23" t="s">
        <v>283</v>
      </c>
      <c r="B495" s="18" t="s">
        <v>54</v>
      </c>
      <c r="C495" s="18" t="s">
        <v>46</v>
      </c>
      <c r="D495" s="18" t="s">
        <v>0</v>
      </c>
      <c r="E495" s="18" t="s">
        <v>55</v>
      </c>
      <c r="F495" s="18"/>
      <c r="G495" s="46">
        <f>SUM(G496:G496)</f>
        <v>18771.900000000001</v>
      </c>
    </row>
    <row r="496" spans="1:7" s="10" customFormat="1" x14ac:dyDescent="0.25">
      <c r="A496" s="47" t="s">
        <v>91</v>
      </c>
      <c r="B496" s="18" t="s">
        <v>54</v>
      </c>
      <c r="C496" s="18" t="s">
        <v>46</v>
      </c>
      <c r="D496" s="18" t="s">
        <v>0</v>
      </c>
      <c r="E496" s="18" t="s">
        <v>55</v>
      </c>
      <c r="F496" s="18" t="s">
        <v>86</v>
      </c>
      <c r="G496" s="46">
        <v>18771.900000000001</v>
      </c>
    </row>
    <row r="497" spans="1:7" s="10" customFormat="1" ht="31.2" x14ac:dyDescent="0.25">
      <c r="A497" s="47" t="s">
        <v>284</v>
      </c>
      <c r="B497" s="18" t="s">
        <v>95</v>
      </c>
      <c r="C497" s="18"/>
      <c r="D497" s="18"/>
      <c r="E497" s="18"/>
      <c r="F497" s="18"/>
      <c r="G497" s="46">
        <f>SUM(G498)</f>
        <v>20605.7</v>
      </c>
    </row>
    <row r="498" spans="1:7" s="10" customFormat="1" ht="31.2" x14ac:dyDescent="0.25">
      <c r="A498" s="47" t="s">
        <v>286</v>
      </c>
      <c r="B498" s="18" t="s">
        <v>95</v>
      </c>
      <c r="C498" s="18" t="s">
        <v>46</v>
      </c>
      <c r="D498" s="18"/>
      <c r="E498" s="18"/>
      <c r="F498" s="18"/>
      <c r="G498" s="46">
        <f>SUM(G499+G511+G514+G519+G524)</f>
        <v>20605.7</v>
      </c>
    </row>
    <row r="499" spans="1:7" s="10" customFormat="1" ht="46.8" x14ac:dyDescent="0.25">
      <c r="A499" s="47" t="s">
        <v>309</v>
      </c>
      <c r="B499" s="18" t="s">
        <v>95</v>
      </c>
      <c r="C499" s="18" t="s">
        <v>46</v>
      </c>
      <c r="D499" s="18" t="s">
        <v>0</v>
      </c>
      <c r="E499" s="18"/>
      <c r="F499" s="18"/>
      <c r="G499" s="46">
        <f>SUM(G500+G505+G509+G507)</f>
        <v>12381.400000000001</v>
      </c>
    </row>
    <row r="500" spans="1:7" s="10" customFormat="1" x14ac:dyDescent="0.25">
      <c r="A500" s="23" t="s">
        <v>17</v>
      </c>
      <c r="B500" s="18" t="s">
        <v>95</v>
      </c>
      <c r="C500" s="18" t="s">
        <v>46</v>
      </c>
      <c r="D500" s="18" t="s">
        <v>0</v>
      </c>
      <c r="E500" s="18" t="s">
        <v>35</v>
      </c>
      <c r="F500" s="18"/>
      <c r="G500" s="46">
        <f>SUM(G501:G504)</f>
        <v>11999.6</v>
      </c>
    </row>
    <row r="501" spans="1:7" s="10" customFormat="1" ht="52.5" customHeight="1" x14ac:dyDescent="0.25">
      <c r="A501" s="47" t="s">
        <v>88</v>
      </c>
      <c r="B501" s="18" t="s">
        <v>95</v>
      </c>
      <c r="C501" s="18" t="s">
        <v>46</v>
      </c>
      <c r="D501" s="18" t="s">
        <v>0</v>
      </c>
      <c r="E501" s="18" t="s">
        <v>35</v>
      </c>
      <c r="F501" s="18" t="s">
        <v>18</v>
      </c>
      <c r="G501" s="46">
        <v>10868.6</v>
      </c>
    </row>
    <row r="502" spans="1:7" s="10" customFormat="1" ht="31.2" x14ac:dyDescent="0.25">
      <c r="A502" s="47" t="s">
        <v>89</v>
      </c>
      <c r="B502" s="18" t="s">
        <v>95</v>
      </c>
      <c r="C502" s="18" t="s">
        <v>46</v>
      </c>
      <c r="D502" s="18" t="s">
        <v>0</v>
      </c>
      <c r="E502" s="18" t="s">
        <v>35</v>
      </c>
      <c r="F502" s="18" t="s">
        <v>19</v>
      </c>
      <c r="G502" s="46">
        <v>1123</v>
      </c>
    </row>
    <row r="503" spans="1:7" s="10" customFormat="1" x14ac:dyDescent="0.25">
      <c r="A503" s="47" t="s">
        <v>91</v>
      </c>
      <c r="B503" s="18" t="s">
        <v>95</v>
      </c>
      <c r="C503" s="18" t="s">
        <v>46</v>
      </c>
      <c r="D503" s="18" t="s">
        <v>0</v>
      </c>
      <c r="E503" s="18" t="s">
        <v>35</v>
      </c>
      <c r="F503" s="18" t="s">
        <v>86</v>
      </c>
      <c r="G503" s="46"/>
    </row>
    <row r="504" spans="1:7" s="10" customFormat="1" x14ac:dyDescent="0.25">
      <c r="A504" s="47" t="s">
        <v>20</v>
      </c>
      <c r="B504" s="18" t="s">
        <v>95</v>
      </c>
      <c r="C504" s="18" t="s">
        <v>46</v>
      </c>
      <c r="D504" s="18" t="s">
        <v>0</v>
      </c>
      <c r="E504" s="18" t="s">
        <v>35</v>
      </c>
      <c r="F504" s="18" t="s">
        <v>21</v>
      </c>
      <c r="G504" s="46">
        <v>8</v>
      </c>
    </row>
    <row r="505" spans="1:7" s="10" customFormat="1" x14ac:dyDescent="0.25">
      <c r="A505" s="47" t="s">
        <v>172</v>
      </c>
      <c r="B505" s="18" t="s">
        <v>95</v>
      </c>
      <c r="C505" s="19">
        <v>1</v>
      </c>
      <c r="D505" s="18" t="s">
        <v>0</v>
      </c>
      <c r="E505" s="18" t="s">
        <v>173</v>
      </c>
      <c r="F505" s="18"/>
      <c r="G505" s="46">
        <f>SUM(G506)</f>
        <v>26.7</v>
      </c>
    </row>
    <row r="506" spans="1:7" s="10" customFormat="1" ht="31.2" x14ac:dyDescent="0.25">
      <c r="A506" s="47" t="s">
        <v>89</v>
      </c>
      <c r="B506" s="18" t="s">
        <v>95</v>
      </c>
      <c r="C506" s="19">
        <v>1</v>
      </c>
      <c r="D506" s="18" t="s">
        <v>0</v>
      </c>
      <c r="E506" s="18" t="s">
        <v>173</v>
      </c>
      <c r="F506" s="18" t="s">
        <v>19</v>
      </c>
      <c r="G506" s="46">
        <v>26.7</v>
      </c>
    </row>
    <row r="507" spans="1:7" s="10" customFormat="1" x14ac:dyDescent="0.25">
      <c r="A507" s="47" t="s">
        <v>178</v>
      </c>
      <c r="B507" s="18" t="s">
        <v>95</v>
      </c>
      <c r="C507" s="18" t="s">
        <v>46</v>
      </c>
      <c r="D507" s="18" t="s">
        <v>0</v>
      </c>
      <c r="E507" s="18" t="s">
        <v>179</v>
      </c>
      <c r="F507" s="45"/>
      <c r="G507" s="46">
        <f>SUM(G508)</f>
        <v>25.1</v>
      </c>
    </row>
    <row r="508" spans="1:7" s="10" customFormat="1" ht="31.2" x14ac:dyDescent="0.25">
      <c r="A508" s="47" t="s">
        <v>89</v>
      </c>
      <c r="B508" s="18" t="s">
        <v>95</v>
      </c>
      <c r="C508" s="18" t="s">
        <v>46</v>
      </c>
      <c r="D508" s="18" t="s">
        <v>0</v>
      </c>
      <c r="E508" s="18" t="s">
        <v>179</v>
      </c>
      <c r="F508" s="45" t="s">
        <v>19</v>
      </c>
      <c r="G508" s="46">
        <v>25.1</v>
      </c>
    </row>
    <row r="509" spans="1:7" s="10" customFormat="1" ht="31.2" x14ac:dyDescent="0.25">
      <c r="A509" s="47" t="s">
        <v>174</v>
      </c>
      <c r="B509" s="18" t="s">
        <v>95</v>
      </c>
      <c r="C509" s="19">
        <v>1</v>
      </c>
      <c r="D509" s="18" t="s">
        <v>0</v>
      </c>
      <c r="E509" s="18" t="s">
        <v>175</v>
      </c>
      <c r="F509" s="18"/>
      <c r="G509" s="46">
        <f>SUM(G510)</f>
        <v>330</v>
      </c>
    </row>
    <row r="510" spans="1:7" s="10" customFormat="1" ht="31.2" x14ac:dyDescent="0.25">
      <c r="A510" s="47" t="s">
        <v>89</v>
      </c>
      <c r="B510" s="18" t="s">
        <v>95</v>
      </c>
      <c r="C510" s="19">
        <v>1</v>
      </c>
      <c r="D510" s="18" t="s">
        <v>0</v>
      </c>
      <c r="E510" s="18" t="s">
        <v>175</v>
      </c>
      <c r="F510" s="18" t="s">
        <v>19</v>
      </c>
      <c r="G510" s="46">
        <v>330</v>
      </c>
    </row>
    <row r="511" spans="1:7" s="10" customFormat="1" ht="46.8" x14ac:dyDescent="0.25">
      <c r="A511" s="47" t="s">
        <v>306</v>
      </c>
      <c r="B511" s="18" t="s">
        <v>95</v>
      </c>
      <c r="C511" s="18" t="s">
        <v>46</v>
      </c>
      <c r="D511" s="18" t="s">
        <v>1</v>
      </c>
      <c r="E511" s="18"/>
      <c r="F511" s="18"/>
      <c r="G511" s="46">
        <f>G512</f>
        <v>6625.5</v>
      </c>
    </row>
    <row r="512" spans="1:7" s="10" customFormat="1" ht="46.8" x14ac:dyDescent="0.25">
      <c r="A512" s="47" t="s">
        <v>27</v>
      </c>
      <c r="B512" s="18" t="s">
        <v>95</v>
      </c>
      <c r="C512" s="18" t="s">
        <v>46</v>
      </c>
      <c r="D512" s="18" t="s">
        <v>1</v>
      </c>
      <c r="E512" s="18" t="s">
        <v>41</v>
      </c>
      <c r="F512" s="18"/>
      <c r="G512" s="46">
        <f>G513</f>
        <v>6625.5</v>
      </c>
    </row>
    <row r="513" spans="1:7" s="10" customFormat="1" ht="31.2" x14ac:dyDescent="0.25">
      <c r="A513" s="47" t="s">
        <v>90</v>
      </c>
      <c r="B513" s="18" t="s">
        <v>95</v>
      </c>
      <c r="C513" s="18" t="s">
        <v>46</v>
      </c>
      <c r="D513" s="18" t="s">
        <v>1</v>
      </c>
      <c r="E513" s="18" t="s">
        <v>41</v>
      </c>
      <c r="F513" s="18" t="s">
        <v>87</v>
      </c>
      <c r="G513" s="46">
        <v>6625.5</v>
      </c>
    </row>
    <row r="514" spans="1:7" s="10" customFormat="1" ht="31.2" x14ac:dyDescent="0.25">
      <c r="A514" s="47" t="s">
        <v>378</v>
      </c>
      <c r="B514" s="18" t="s">
        <v>95</v>
      </c>
      <c r="C514" s="18" t="s">
        <v>46</v>
      </c>
      <c r="D514" s="18" t="s">
        <v>2</v>
      </c>
      <c r="E514" s="18"/>
      <c r="F514" s="18"/>
      <c r="G514" s="46">
        <f>G515+G517</f>
        <v>0</v>
      </c>
    </row>
    <row r="515" spans="1:7" s="10" customFormat="1" ht="46.8" x14ac:dyDescent="0.25">
      <c r="A515" s="47" t="s">
        <v>387</v>
      </c>
      <c r="B515" s="18" t="s">
        <v>95</v>
      </c>
      <c r="C515" s="18" t="s">
        <v>46</v>
      </c>
      <c r="D515" s="18" t="s">
        <v>2</v>
      </c>
      <c r="E515" s="18" t="s">
        <v>104</v>
      </c>
      <c r="F515" s="18"/>
      <c r="G515" s="46">
        <f>G516</f>
        <v>0</v>
      </c>
    </row>
    <row r="516" spans="1:7" s="10" customFormat="1" ht="31.2" x14ac:dyDescent="0.25">
      <c r="A516" s="47" t="s">
        <v>89</v>
      </c>
      <c r="B516" s="18" t="s">
        <v>95</v>
      </c>
      <c r="C516" s="18" t="s">
        <v>46</v>
      </c>
      <c r="D516" s="18" t="s">
        <v>2</v>
      </c>
      <c r="E516" s="18" t="s">
        <v>104</v>
      </c>
      <c r="F516" s="18" t="s">
        <v>19</v>
      </c>
      <c r="G516" s="46"/>
    </row>
    <row r="517" spans="1:7" s="10" customFormat="1" ht="78" x14ac:dyDescent="0.25">
      <c r="A517" s="47" t="s">
        <v>333</v>
      </c>
      <c r="B517" s="18" t="s">
        <v>95</v>
      </c>
      <c r="C517" s="18" t="s">
        <v>46</v>
      </c>
      <c r="D517" s="18" t="s">
        <v>2</v>
      </c>
      <c r="E517" s="18" t="s">
        <v>332</v>
      </c>
      <c r="F517" s="18"/>
      <c r="G517" s="46">
        <f>G518</f>
        <v>0</v>
      </c>
    </row>
    <row r="518" spans="1:7" s="10" customFormat="1" ht="31.2" x14ac:dyDescent="0.25">
      <c r="A518" s="47" t="s">
        <v>89</v>
      </c>
      <c r="B518" s="18" t="s">
        <v>95</v>
      </c>
      <c r="C518" s="18" t="s">
        <v>46</v>
      </c>
      <c r="D518" s="18" t="s">
        <v>2</v>
      </c>
      <c r="E518" s="18" t="s">
        <v>332</v>
      </c>
      <c r="F518" s="18" t="s">
        <v>19</v>
      </c>
      <c r="G518" s="46"/>
    </row>
    <row r="519" spans="1:7" s="10" customFormat="1" ht="31.2" x14ac:dyDescent="0.25">
      <c r="A519" s="47" t="s">
        <v>128</v>
      </c>
      <c r="B519" s="18" t="s">
        <v>95</v>
      </c>
      <c r="C519" s="18" t="s">
        <v>46</v>
      </c>
      <c r="D519" s="18" t="s">
        <v>3</v>
      </c>
      <c r="E519" s="18"/>
      <c r="F519" s="18"/>
      <c r="G519" s="46">
        <f>G520</f>
        <v>1598.8</v>
      </c>
    </row>
    <row r="520" spans="1:7" s="10" customFormat="1" ht="31.2" x14ac:dyDescent="0.25">
      <c r="A520" s="47" t="s">
        <v>127</v>
      </c>
      <c r="B520" s="18" t="s">
        <v>95</v>
      </c>
      <c r="C520" s="18" t="s">
        <v>46</v>
      </c>
      <c r="D520" s="18" t="s">
        <v>3</v>
      </c>
      <c r="E520" s="18" t="s">
        <v>126</v>
      </c>
      <c r="F520" s="18"/>
      <c r="G520" s="46">
        <f>G521+G522+G523</f>
        <v>1598.8</v>
      </c>
    </row>
    <row r="521" spans="1:7" s="10" customFormat="1" ht="51" customHeight="1" x14ac:dyDescent="0.25">
      <c r="A521" s="47" t="s">
        <v>88</v>
      </c>
      <c r="B521" s="18" t="s">
        <v>95</v>
      </c>
      <c r="C521" s="18" t="s">
        <v>46</v>
      </c>
      <c r="D521" s="18" t="s">
        <v>3</v>
      </c>
      <c r="E521" s="18" t="s">
        <v>126</v>
      </c>
      <c r="F521" s="18" t="s">
        <v>18</v>
      </c>
      <c r="G521" s="46"/>
    </row>
    <row r="522" spans="1:7" s="10" customFormat="1" ht="31.2" x14ac:dyDescent="0.25">
      <c r="A522" s="47" t="s">
        <v>89</v>
      </c>
      <c r="B522" s="18" t="s">
        <v>95</v>
      </c>
      <c r="C522" s="18" t="s">
        <v>46</v>
      </c>
      <c r="D522" s="18" t="s">
        <v>3</v>
      </c>
      <c r="E522" s="18" t="s">
        <v>126</v>
      </c>
      <c r="F522" s="18" t="s">
        <v>19</v>
      </c>
      <c r="G522" s="46">
        <v>1208</v>
      </c>
    </row>
    <row r="523" spans="1:7" s="10" customFormat="1" x14ac:dyDescent="0.25">
      <c r="A523" s="47" t="s">
        <v>20</v>
      </c>
      <c r="B523" s="18" t="s">
        <v>95</v>
      </c>
      <c r="C523" s="18" t="s">
        <v>46</v>
      </c>
      <c r="D523" s="18" t="s">
        <v>3</v>
      </c>
      <c r="E523" s="18" t="s">
        <v>126</v>
      </c>
      <c r="F523" s="18" t="s">
        <v>21</v>
      </c>
      <c r="G523" s="46">
        <v>390.8</v>
      </c>
    </row>
    <row r="524" spans="1:7" s="10" customFormat="1" ht="46.8" x14ac:dyDescent="0.25">
      <c r="A524" s="47" t="s">
        <v>314</v>
      </c>
      <c r="B524" s="18" t="s">
        <v>95</v>
      </c>
      <c r="C524" s="18" t="s">
        <v>46</v>
      </c>
      <c r="D524" s="18" t="s">
        <v>4</v>
      </c>
      <c r="E524" s="18"/>
      <c r="F524" s="18"/>
      <c r="G524" s="46">
        <f>G525</f>
        <v>0</v>
      </c>
    </row>
    <row r="525" spans="1:7" s="10" customFormat="1" x14ac:dyDescent="0.25">
      <c r="A525" s="47" t="s">
        <v>178</v>
      </c>
      <c r="B525" s="18" t="s">
        <v>95</v>
      </c>
      <c r="C525" s="18" t="s">
        <v>46</v>
      </c>
      <c r="D525" s="18" t="s">
        <v>4</v>
      </c>
      <c r="E525" s="18" t="s">
        <v>179</v>
      </c>
      <c r="F525" s="18"/>
      <c r="G525" s="46">
        <f>SUM(G526+G527)</f>
        <v>0</v>
      </c>
    </row>
    <row r="526" spans="1:7" s="10" customFormat="1" ht="51" customHeight="1" x14ac:dyDescent="0.25">
      <c r="A526" s="47" t="s">
        <v>88</v>
      </c>
      <c r="B526" s="18" t="s">
        <v>95</v>
      </c>
      <c r="C526" s="18" t="s">
        <v>46</v>
      </c>
      <c r="D526" s="18" t="s">
        <v>4</v>
      </c>
      <c r="E526" s="18" t="s">
        <v>179</v>
      </c>
      <c r="F526" s="18" t="s">
        <v>18</v>
      </c>
      <c r="G526" s="46"/>
    </row>
    <row r="527" spans="1:7" s="10" customFormat="1" ht="31.2" x14ac:dyDescent="0.25">
      <c r="A527" s="47" t="s">
        <v>89</v>
      </c>
      <c r="B527" s="18" t="s">
        <v>95</v>
      </c>
      <c r="C527" s="18" t="s">
        <v>46</v>
      </c>
      <c r="D527" s="18" t="s">
        <v>4</v>
      </c>
      <c r="E527" s="18" t="s">
        <v>179</v>
      </c>
      <c r="F527" s="18" t="s">
        <v>19</v>
      </c>
      <c r="G527" s="46"/>
    </row>
    <row r="528" spans="1:7" s="10" customFormat="1" ht="32.25" customHeight="1" x14ac:dyDescent="0.25">
      <c r="A528" s="23" t="s">
        <v>308</v>
      </c>
      <c r="B528" s="18" t="s">
        <v>80</v>
      </c>
      <c r="C528" s="18"/>
      <c r="D528" s="18"/>
      <c r="E528" s="18"/>
      <c r="F528" s="18"/>
      <c r="G528" s="46">
        <f>SUM(G529)</f>
        <v>4288.2</v>
      </c>
    </row>
    <row r="529" spans="1:7" s="10" customFormat="1" ht="31.2" x14ac:dyDescent="0.25">
      <c r="A529" s="23" t="s">
        <v>307</v>
      </c>
      <c r="B529" s="18" t="s">
        <v>80</v>
      </c>
      <c r="C529" s="18" t="s">
        <v>46</v>
      </c>
      <c r="D529" s="18"/>
      <c r="E529" s="18"/>
      <c r="F529" s="18"/>
      <c r="G529" s="46">
        <f>SUM(G530)</f>
        <v>4288.2</v>
      </c>
    </row>
    <row r="530" spans="1:7" s="10" customFormat="1" x14ac:dyDescent="0.25">
      <c r="A530" s="23" t="s">
        <v>17</v>
      </c>
      <c r="B530" s="18" t="s">
        <v>80</v>
      </c>
      <c r="C530" s="18" t="s">
        <v>46</v>
      </c>
      <c r="D530" s="18" t="s">
        <v>33</v>
      </c>
      <c r="E530" s="18" t="s">
        <v>35</v>
      </c>
      <c r="F530" s="18"/>
      <c r="G530" s="46">
        <f>SUM(G531:G531)</f>
        <v>4288.2</v>
      </c>
    </row>
    <row r="531" spans="1:7" s="10" customFormat="1" ht="54" customHeight="1" x14ac:dyDescent="0.25">
      <c r="A531" s="47" t="s">
        <v>88</v>
      </c>
      <c r="B531" s="18" t="s">
        <v>80</v>
      </c>
      <c r="C531" s="18" t="s">
        <v>46</v>
      </c>
      <c r="D531" s="18" t="s">
        <v>33</v>
      </c>
      <c r="E531" s="18" t="s">
        <v>35</v>
      </c>
      <c r="F531" s="18" t="s">
        <v>18</v>
      </c>
      <c r="G531" s="46">
        <v>4288.2</v>
      </c>
    </row>
    <row r="532" spans="1:7" s="10" customFormat="1" ht="17.25" customHeight="1" x14ac:dyDescent="0.25">
      <c r="A532" s="23" t="s">
        <v>26</v>
      </c>
      <c r="B532" s="18" t="s">
        <v>81</v>
      </c>
      <c r="C532" s="18"/>
      <c r="D532" s="18"/>
      <c r="E532" s="18"/>
      <c r="F532" s="18"/>
      <c r="G532" s="46">
        <f>G533+G537</f>
        <v>1864.3</v>
      </c>
    </row>
    <row r="533" spans="1:7" s="10" customFormat="1" x14ac:dyDescent="0.25">
      <c r="A533" s="23" t="s">
        <v>36</v>
      </c>
      <c r="B533" s="18" t="s">
        <v>81</v>
      </c>
      <c r="C533" s="18" t="s">
        <v>46</v>
      </c>
      <c r="D533" s="18"/>
      <c r="E533" s="18"/>
      <c r="F533" s="18"/>
      <c r="G533" s="46">
        <f>SUM(G534)</f>
        <v>1864.3</v>
      </c>
    </row>
    <row r="534" spans="1:7" s="10" customFormat="1" x14ac:dyDescent="0.25">
      <c r="A534" s="23" t="s">
        <v>17</v>
      </c>
      <c r="B534" s="18" t="s">
        <v>81</v>
      </c>
      <c r="C534" s="18" t="s">
        <v>46</v>
      </c>
      <c r="D534" s="18" t="s">
        <v>33</v>
      </c>
      <c r="E534" s="18" t="s">
        <v>35</v>
      </c>
      <c r="F534" s="18"/>
      <c r="G534" s="46">
        <f>SUM(G535:G536)</f>
        <v>1864.3</v>
      </c>
    </row>
    <row r="535" spans="1:7" s="10" customFormat="1" ht="54.75" customHeight="1" x14ac:dyDescent="0.25">
      <c r="A535" s="47" t="s">
        <v>88</v>
      </c>
      <c r="B535" s="18" t="s">
        <v>81</v>
      </c>
      <c r="C535" s="18" t="s">
        <v>46</v>
      </c>
      <c r="D535" s="18" t="s">
        <v>33</v>
      </c>
      <c r="E535" s="18" t="s">
        <v>35</v>
      </c>
      <c r="F535" s="18" t="s">
        <v>18</v>
      </c>
      <c r="G535" s="46">
        <v>1800</v>
      </c>
    </row>
    <row r="536" spans="1:7" s="10" customFormat="1" ht="31.2" x14ac:dyDescent="0.25">
      <c r="A536" s="47" t="s">
        <v>89</v>
      </c>
      <c r="B536" s="18" t="s">
        <v>81</v>
      </c>
      <c r="C536" s="18" t="s">
        <v>46</v>
      </c>
      <c r="D536" s="18" t="s">
        <v>33</v>
      </c>
      <c r="E536" s="18" t="s">
        <v>35</v>
      </c>
      <c r="F536" s="18" t="s">
        <v>19</v>
      </c>
      <c r="G536" s="46">
        <v>64.3</v>
      </c>
    </row>
    <row r="537" spans="1:7" s="10" customFormat="1" ht="31.2" x14ac:dyDescent="0.25">
      <c r="A537" s="47" t="s">
        <v>287</v>
      </c>
      <c r="B537" s="18" t="s">
        <v>81</v>
      </c>
      <c r="C537" s="18" t="s">
        <v>72</v>
      </c>
      <c r="D537" s="18"/>
      <c r="E537" s="18"/>
      <c r="F537" s="18"/>
      <c r="G537" s="46">
        <f>G538</f>
        <v>0</v>
      </c>
    </row>
    <row r="538" spans="1:7" s="10" customFormat="1" ht="46.8" x14ac:dyDescent="0.25">
      <c r="A538" s="47" t="s">
        <v>288</v>
      </c>
      <c r="B538" s="18" t="s">
        <v>81</v>
      </c>
      <c r="C538" s="18" t="s">
        <v>72</v>
      </c>
      <c r="D538" s="18" t="s">
        <v>33</v>
      </c>
      <c r="E538" s="18" t="s">
        <v>243</v>
      </c>
      <c r="F538" s="18"/>
      <c r="G538" s="46">
        <f>G539</f>
        <v>0</v>
      </c>
    </row>
    <row r="539" spans="1:7" s="10" customFormat="1" x14ac:dyDescent="0.25">
      <c r="A539" s="47" t="s">
        <v>20</v>
      </c>
      <c r="B539" s="18" t="s">
        <v>81</v>
      </c>
      <c r="C539" s="18" t="s">
        <v>72</v>
      </c>
      <c r="D539" s="18" t="s">
        <v>33</v>
      </c>
      <c r="E539" s="18" t="s">
        <v>243</v>
      </c>
      <c r="F539" s="18" t="s">
        <v>21</v>
      </c>
      <c r="G539" s="46"/>
    </row>
    <row r="540" spans="1:7" s="10" customFormat="1" x14ac:dyDescent="0.25">
      <c r="A540" s="47" t="s">
        <v>28</v>
      </c>
      <c r="B540" s="18" t="s">
        <v>38</v>
      </c>
      <c r="C540" s="18"/>
      <c r="D540" s="18"/>
      <c r="E540" s="18"/>
      <c r="F540" s="18"/>
      <c r="G540" s="46">
        <f>SUM(G541+G548+G564)</f>
        <v>218640.5</v>
      </c>
    </row>
    <row r="541" spans="1:7" s="10" customFormat="1" ht="31.2" x14ac:dyDescent="0.25">
      <c r="A541" s="23" t="s">
        <v>289</v>
      </c>
      <c r="B541" s="18" t="s">
        <v>38</v>
      </c>
      <c r="C541" s="18" t="s">
        <v>46</v>
      </c>
      <c r="D541" s="18"/>
      <c r="E541" s="18"/>
      <c r="F541" s="18"/>
      <c r="G541" s="46">
        <f>SUM(G542)</f>
        <v>205165.5</v>
      </c>
    </row>
    <row r="542" spans="1:7" s="10" customFormat="1" x14ac:dyDescent="0.25">
      <c r="A542" s="23" t="s">
        <v>17</v>
      </c>
      <c r="B542" s="18" t="s">
        <v>38</v>
      </c>
      <c r="C542" s="18" t="s">
        <v>46</v>
      </c>
      <c r="D542" s="18" t="s">
        <v>33</v>
      </c>
      <c r="E542" s="18" t="s">
        <v>35</v>
      </c>
      <c r="F542" s="18"/>
      <c r="G542" s="46">
        <f>SUM(G543:G547)</f>
        <v>205165.5</v>
      </c>
    </row>
    <row r="543" spans="1:7" s="10" customFormat="1" ht="51.75" customHeight="1" x14ac:dyDescent="0.25">
      <c r="A543" s="47" t="s">
        <v>88</v>
      </c>
      <c r="B543" s="18" t="s">
        <v>38</v>
      </c>
      <c r="C543" s="18" t="s">
        <v>46</v>
      </c>
      <c r="D543" s="18" t="s">
        <v>33</v>
      </c>
      <c r="E543" s="18" t="s">
        <v>35</v>
      </c>
      <c r="F543" s="18" t="s">
        <v>18</v>
      </c>
      <c r="G543" s="46">
        <f>198120.4+5162</f>
        <v>203282.4</v>
      </c>
    </row>
    <row r="544" spans="1:7" s="10" customFormat="1" ht="31.2" x14ac:dyDescent="0.25">
      <c r="A544" s="47" t="s">
        <v>89</v>
      </c>
      <c r="B544" s="18" t="s">
        <v>38</v>
      </c>
      <c r="C544" s="18" t="s">
        <v>46</v>
      </c>
      <c r="D544" s="18" t="s">
        <v>33</v>
      </c>
      <c r="E544" s="18" t="s">
        <v>35</v>
      </c>
      <c r="F544" s="18" t="s">
        <v>19</v>
      </c>
      <c r="G544" s="46">
        <f>1829.2+39.4</f>
        <v>1868.6000000000001</v>
      </c>
    </row>
    <row r="545" spans="1:11" s="10" customFormat="1" x14ac:dyDescent="0.25">
      <c r="A545" s="47" t="s">
        <v>91</v>
      </c>
      <c r="B545" s="18" t="s">
        <v>38</v>
      </c>
      <c r="C545" s="18" t="s">
        <v>46</v>
      </c>
      <c r="D545" s="18" t="s">
        <v>33</v>
      </c>
      <c r="E545" s="18" t="s">
        <v>35</v>
      </c>
      <c r="F545" s="18" t="s">
        <v>86</v>
      </c>
      <c r="G545" s="46"/>
    </row>
    <row r="546" spans="1:11" s="10" customFormat="1" x14ac:dyDescent="0.25">
      <c r="A546" s="47" t="s">
        <v>9</v>
      </c>
      <c r="B546" s="18" t="s">
        <v>38</v>
      </c>
      <c r="C546" s="18" t="s">
        <v>46</v>
      </c>
      <c r="D546" s="18" t="s">
        <v>33</v>
      </c>
      <c r="E546" s="18" t="s">
        <v>35</v>
      </c>
      <c r="F546" s="18" t="s">
        <v>24</v>
      </c>
      <c r="G546" s="46"/>
    </row>
    <row r="547" spans="1:11" s="10" customFormat="1" x14ac:dyDescent="0.25">
      <c r="A547" s="47" t="s">
        <v>20</v>
      </c>
      <c r="B547" s="18" t="s">
        <v>38</v>
      </c>
      <c r="C547" s="18" t="s">
        <v>46</v>
      </c>
      <c r="D547" s="18" t="s">
        <v>33</v>
      </c>
      <c r="E547" s="18" t="s">
        <v>35</v>
      </c>
      <c r="F547" s="18" t="s">
        <v>21</v>
      </c>
      <c r="G547" s="46">
        <f>574-559.5</f>
        <v>14.5</v>
      </c>
    </row>
    <row r="548" spans="1:11" x14ac:dyDescent="0.25">
      <c r="A548" s="23" t="s">
        <v>22</v>
      </c>
      <c r="B548" s="18" t="s">
        <v>38</v>
      </c>
      <c r="C548" s="18" t="s">
        <v>72</v>
      </c>
      <c r="D548" s="18"/>
      <c r="E548" s="18"/>
      <c r="F548" s="18"/>
      <c r="G548" s="46">
        <f>SUM(G551+G553+G555+G558+G561+G549)</f>
        <v>13475</v>
      </c>
      <c r="K548" s="11"/>
    </row>
    <row r="549" spans="1:11" ht="31.2" x14ac:dyDescent="0.25">
      <c r="A549" s="56" t="s">
        <v>327</v>
      </c>
      <c r="B549" s="53" t="s">
        <v>38</v>
      </c>
      <c r="C549" s="53" t="s">
        <v>72</v>
      </c>
      <c r="D549" s="53" t="s">
        <v>33</v>
      </c>
      <c r="E549" s="53" t="s">
        <v>326</v>
      </c>
      <c r="F549" s="53"/>
      <c r="G549" s="46">
        <f>G550</f>
        <v>5476.3</v>
      </c>
      <c r="K549" s="11"/>
    </row>
    <row r="550" spans="1:11" ht="46.8" x14ac:dyDescent="0.25">
      <c r="A550" s="56" t="s">
        <v>88</v>
      </c>
      <c r="B550" s="53" t="s">
        <v>38</v>
      </c>
      <c r="C550" s="53" t="s">
        <v>72</v>
      </c>
      <c r="D550" s="53" t="s">
        <v>33</v>
      </c>
      <c r="E550" s="53" t="s">
        <v>326</v>
      </c>
      <c r="F550" s="53" t="s">
        <v>18</v>
      </c>
      <c r="G550" s="46">
        <v>5476.3</v>
      </c>
      <c r="K550" s="11"/>
    </row>
    <row r="551" spans="1:11" ht="46.8" x14ac:dyDescent="0.25">
      <c r="A551" s="21" t="s">
        <v>31</v>
      </c>
      <c r="B551" s="18" t="s">
        <v>38</v>
      </c>
      <c r="C551" s="18" t="s">
        <v>72</v>
      </c>
      <c r="D551" s="18" t="s">
        <v>33</v>
      </c>
      <c r="E551" s="18" t="s">
        <v>40</v>
      </c>
      <c r="F551" s="18"/>
      <c r="G551" s="46">
        <f>SUM(G552:G552)</f>
        <v>187.8</v>
      </c>
    </row>
    <row r="552" spans="1:11" ht="31.2" x14ac:dyDescent="0.25">
      <c r="A552" s="47" t="s">
        <v>89</v>
      </c>
      <c r="B552" s="18" t="s">
        <v>38</v>
      </c>
      <c r="C552" s="18" t="s">
        <v>72</v>
      </c>
      <c r="D552" s="18" t="s">
        <v>33</v>
      </c>
      <c r="E552" s="18" t="s">
        <v>40</v>
      </c>
      <c r="F552" s="18" t="s">
        <v>19</v>
      </c>
      <c r="G552" s="46">
        <v>187.8</v>
      </c>
    </row>
    <row r="553" spans="1:11" ht="31.2" x14ac:dyDescent="0.25">
      <c r="A553" s="21" t="s">
        <v>317</v>
      </c>
      <c r="B553" s="18" t="s">
        <v>38</v>
      </c>
      <c r="C553" s="18" t="s">
        <v>72</v>
      </c>
      <c r="D553" s="18" t="s">
        <v>33</v>
      </c>
      <c r="E553" s="18" t="s">
        <v>316</v>
      </c>
      <c r="F553" s="18"/>
      <c r="G553" s="46">
        <f>SUM(G554)</f>
        <v>500</v>
      </c>
    </row>
    <row r="554" spans="1:11" ht="31.2" x14ac:dyDescent="0.25">
      <c r="A554" s="47" t="s">
        <v>89</v>
      </c>
      <c r="B554" s="18" t="s">
        <v>38</v>
      </c>
      <c r="C554" s="18" t="s">
        <v>72</v>
      </c>
      <c r="D554" s="18" t="s">
        <v>33</v>
      </c>
      <c r="E554" s="18" t="s">
        <v>316</v>
      </c>
      <c r="F554" s="18" t="s">
        <v>19</v>
      </c>
      <c r="G554" s="46">
        <v>500</v>
      </c>
    </row>
    <row r="555" spans="1:11" ht="31.2" x14ac:dyDescent="0.25">
      <c r="A555" s="21" t="s">
        <v>149</v>
      </c>
      <c r="B555" s="18" t="s">
        <v>38</v>
      </c>
      <c r="C555" s="18" t="s">
        <v>72</v>
      </c>
      <c r="D555" s="18" t="s">
        <v>33</v>
      </c>
      <c r="E555" s="18" t="s">
        <v>39</v>
      </c>
      <c r="F555" s="18"/>
      <c r="G555" s="46">
        <f>SUM(G556:G557)</f>
        <v>976.7</v>
      </c>
    </row>
    <row r="556" spans="1:11" ht="54.75" customHeight="1" x14ac:dyDescent="0.25">
      <c r="A556" s="47" t="s">
        <v>88</v>
      </c>
      <c r="B556" s="18" t="s">
        <v>38</v>
      </c>
      <c r="C556" s="18" t="s">
        <v>72</v>
      </c>
      <c r="D556" s="18" t="s">
        <v>33</v>
      </c>
      <c r="E556" s="18" t="s">
        <v>39</v>
      </c>
      <c r="F556" s="18" t="s">
        <v>18</v>
      </c>
      <c r="G556" s="46">
        <v>895.7</v>
      </c>
    </row>
    <row r="557" spans="1:11" ht="31.2" x14ac:dyDescent="0.25">
      <c r="A557" s="47" t="s">
        <v>89</v>
      </c>
      <c r="B557" s="18" t="s">
        <v>38</v>
      </c>
      <c r="C557" s="18" t="s">
        <v>72</v>
      </c>
      <c r="D557" s="18" t="s">
        <v>33</v>
      </c>
      <c r="E557" s="18" t="s">
        <v>39</v>
      </c>
      <c r="F557" s="18" t="s">
        <v>19</v>
      </c>
      <c r="G557" s="46">
        <v>81</v>
      </c>
    </row>
    <row r="558" spans="1:11" ht="62.4" x14ac:dyDescent="0.25">
      <c r="A558" s="21" t="s">
        <v>320</v>
      </c>
      <c r="B558" s="18" t="s">
        <v>38</v>
      </c>
      <c r="C558" s="18" t="s">
        <v>72</v>
      </c>
      <c r="D558" s="18" t="s">
        <v>33</v>
      </c>
      <c r="E558" s="18" t="s">
        <v>204</v>
      </c>
      <c r="F558" s="18"/>
      <c r="G558" s="46">
        <f>SUM(G559:G560)</f>
        <v>979.80000000000007</v>
      </c>
    </row>
    <row r="559" spans="1:11" ht="52.5" customHeight="1" x14ac:dyDescent="0.25">
      <c r="A559" s="47" t="s">
        <v>88</v>
      </c>
      <c r="B559" s="18" t="s">
        <v>38</v>
      </c>
      <c r="C559" s="18" t="s">
        <v>72</v>
      </c>
      <c r="D559" s="18" t="s">
        <v>33</v>
      </c>
      <c r="E559" s="18" t="s">
        <v>204</v>
      </c>
      <c r="F559" s="18" t="s">
        <v>18</v>
      </c>
      <c r="G559" s="46">
        <v>895.6</v>
      </c>
    </row>
    <row r="560" spans="1:11" ht="31.2" x14ac:dyDescent="0.25">
      <c r="A560" s="47" t="s">
        <v>89</v>
      </c>
      <c r="B560" s="18" t="s">
        <v>38</v>
      </c>
      <c r="C560" s="18" t="s">
        <v>72</v>
      </c>
      <c r="D560" s="18" t="s">
        <v>33</v>
      </c>
      <c r="E560" s="18" t="s">
        <v>204</v>
      </c>
      <c r="F560" s="18" t="s">
        <v>19</v>
      </c>
      <c r="G560" s="46">
        <v>84.2</v>
      </c>
    </row>
    <row r="561" spans="1:7" ht="46.8" x14ac:dyDescent="0.25">
      <c r="A561" s="47" t="s">
        <v>318</v>
      </c>
      <c r="B561" s="18" t="s">
        <v>38</v>
      </c>
      <c r="C561" s="18" t="s">
        <v>72</v>
      </c>
      <c r="D561" s="18" t="s">
        <v>33</v>
      </c>
      <c r="E561" s="18" t="s">
        <v>189</v>
      </c>
      <c r="F561" s="18"/>
      <c r="G561" s="46">
        <f>SUM(G562:G563)</f>
        <v>5354.4000000000005</v>
      </c>
    </row>
    <row r="562" spans="1:7" ht="46.5" customHeight="1" x14ac:dyDescent="0.25">
      <c r="A562" s="47" t="s">
        <v>88</v>
      </c>
      <c r="B562" s="18" t="s">
        <v>38</v>
      </c>
      <c r="C562" s="18" t="s">
        <v>72</v>
      </c>
      <c r="D562" s="18" t="s">
        <v>33</v>
      </c>
      <c r="E562" s="18" t="s">
        <v>189</v>
      </c>
      <c r="F562" s="18" t="s">
        <v>18</v>
      </c>
      <c r="G562" s="46">
        <v>5017.6000000000004</v>
      </c>
    </row>
    <row r="563" spans="1:7" ht="31.2" x14ac:dyDescent="0.25">
      <c r="A563" s="47" t="s">
        <v>89</v>
      </c>
      <c r="B563" s="18" t="s">
        <v>38</v>
      </c>
      <c r="C563" s="18" t="s">
        <v>72</v>
      </c>
      <c r="D563" s="18" t="s">
        <v>33</v>
      </c>
      <c r="E563" s="18" t="s">
        <v>189</v>
      </c>
      <c r="F563" s="18" t="s">
        <v>19</v>
      </c>
      <c r="G563" s="46">
        <v>336.8</v>
      </c>
    </row>
    <row r="564" spans="1:7" x14ac:dyDescent="0.25">
      <c r="A564" s="47" t="s">
        <v>224</v>
      </c>
      <c r="B564" s="18" t="s">
        <v>38</v>
      </c>
      <c r="C564" s="18" t="s">
        <v>51</v>
      </c>
      <c r="D564" s="18"/>
      <c r="E564" s="18"/>
      <c r="F564" s="18"/>
      <c r="G564" s="46">
        <f>G565</f>
        <v>0</v>
      </c>
    </row>
    <row r="565" spans="1:7" x14ac:dyDescent="0.25">
      <c r="A565" s="47" t="s">
        <v>224</v>
      </c>
      <c r="B565" s="18" t="s">
        <v>38</v>
      </c>
      <c r="C565" s="18" t="s">
        <v>51</v>
      </c>
      <c r="D565" s="18" t="s">
        <v>33</v>
      </c>
      <c r="E565" s="18" t="s">
        <v>225</v>
      </c>
      <c r="F565" s="18"/>
      <c r="G565" s="46">
        <f>G566</f>
        <v>0</v>
      </c>
    </row>
    <row r="566" spans="1:7" x14ac:dyDescent="0.25">
      <c r="A566" s="47" t="s">
        <v>20</v>
      </c>
      <c r="B566" s="18" t="s">
        <v>38</v>
      </c>
      <c r="C566" s="18" t="s">
        <v>51</v>
      </c>
      <c r="D566" s="18" t="s">
        <v>33</v>
      </c>
      <c r="E566" s="18" t="s">
        <v>225</v>
      </c>
      <c r="F566" s="18" t="s">
        <v>21</v>
      </c>
      <c r="G566" s="46"/>
    </row>
    <row r="567" spans="1:7" ht="31.5" customHeight="1" x14ac:dyDescent="0.25">
      <c r="A567" s="23" t="s">
        <v>290</v>
      </c>
      <c r="B567" s="18" t="s">
        <v>56</v>
      </c>
      <c r="C567" s="18"/>
      <c r="D567" s="18"/>
      <c r="E567" s="18"/>
      <c r="F567" s="18"/>
      <c r="G567" s="46">
        <f>SUM(G568)</f>
        <v>51448.200000000004</v>
      </c>
    </row>
    <row r="568" spans="1:7" ht="46.8" x14ac:dyDescent="0.25">
      <c r="A568" s="23" t="s">
        <v>291</v>
      </c>
      <c r="B568" s="18" t="s">
        <v>56</v>
      </c>
      <c r="C568" s="18" t="s">
        <v>46</v>
      </c>
      <c r="D568" s="18"/>
      <c r="E568" s="18"/>
      <c r="F568" s="18"/>
      <c r="G568" s="46">
        <f>SUM(G569)</f>
        <v>51448.200000000004</v>
      </c>
    </row>
    <row r="569" spans="1:7" x14ac:dyDescent="0.25">
      <c r="A569" s="23" t="s">
        <v>17</v>
      </c>
      <c r="B569" s="18" t="s">
        <v>56</v>
      </c>
      <c r="C569" s="18" t="s">
        <v>46</v>
      </c>
      <c r="D569" s="18" t="s">
        <v>33</v>
      </c>
      <c r="E569" s="18" t="s">
        <v>35</v>
      </c>
      <c r="F569" s="18"/>
      <c r="G569" s="46">
        <f>SUM(G570:G573)</f>
        <v>51448.200000000004</v>
      </c>
    </row>
    <row r="570" spans="1:7" ht="52.5" customHeight="1" x14ac:dyDescent="0.25">
      <c r="A570" s="47" t="s">
        <v>88</v>
      </c>
      <c r="B570" s="18" t="s">
        <v>56</v>
      </c>
      <c r="C570" s="18" t="s">
        <v>46</v>
      </c>
      <c r="D570" s="18" t="s">
        <v>33</v>
      </c>
      <c r="E570" s="18" t="s">
        <v>35</v>
      </c>
      <c r="F570" s="18" t="s">
        <v>18</v>
      </c>
      <c r="G570" s="46">
        <v>50807.3</v>
      </c>
    </row>
    <row r="571" spans="1:7" ht="31.2" x14ac:dyDescent="0.25">
      <c r="A571" s="47" t="s">
        <v>89</v>
      </c>
      <c r="B571" s="18" t="s">
        <v>56</v>
      </c>
      <c r="C571" s="18" t="s">
        <v>46</v>
      </c>
      <c r="D571" s="18" t="s">
        <v>33</v>
      </c>
      <c r="E571" s="18" t="s">
        <v>35</v>
      </c>
      <c r="F571" s="18" t="s">
        <v>19</v>
      </c>
      <c r="G571" s="46">
        <v>636.9</v>
      </c>
    </row>
    <row r="572" spans="1:7" x14ac:dyDescent="0.25">
      <c r="A572" s="47" t="s">
        <v>91</v>
      </c>
      <c r="B572" s="18" t="s">
        <v>56</v>
      </c>
      <c r="C572" s="18" t="s">
        <v>46</v>
      </c>
      <c r="D572" s="18" t="s">
        <v>33</v>
      </c>
      <c r="E572" s="18" t="s">
        <v>35</v>
      </c>
      <c r="F572" s="18" t="s">
        <v>86</v>
      </c>
      <c r="G572" s="46"/>
    </row>
    <row r="573" spans="1:7" x14ac:dyDescent="0.25">
      <c r="A573" s="47" t="s">
        <v>20</v>
      </c>
      <c r="B573" s="18" t="s">
        <v>56</v>
      </c>
      <c r="C573" s="18" t="s">
        <v>46</v>
      </c>
      <c r="D573" s="18" t="s">
        <v>33</v>
      </c>
      <c r="E573" s="18" t="s">
        <v>35</v>
      </c>
      <c r="F573" s="18" t="s">
        <v>21</v>
      </c>
      <c r="G573" s="46">
        <v>4</v>
      </c>
    </row>
    <row r="574" spans="1:7" s="10" customFormat="1" ht="31.2" x14ac:dyDescent="0.25">
      <c r="A574" s="23" t="s">
        <v>293</v>
      </c>
      <c r="B574" s="18" t="s">
        <v>58</v>
      </c>
      <c r="C574" s="18"/>
      <c r="D574" s="18"/>
      <c r="E574" s="18"/>
      <c r="F574" s="18"/>
      <c r="G574" s="46">
        <f>SUM(G575)</f>
        <v>14737.6</v>
      </c>
    </row>
    <row r="575" spans="1:7" s="10" customFormat="1" ht="31.2" x14ac:dyDescent="0.25">
      <c r="A575" s="23" t="s">
        <v>294</v>
      </c>
      <c r="B575" s="18" t="s">
        <v>58</v>
      </c>
      <c r="C575" s="18" t="s">
        <v>46</v>
      </c>
      <c r="D575" s="18"/>
      <c r="E575" s="18"/>
      <c r="F575" s="18"/>
      <c r="G575" s="46">
        <f>SUM(G576)</f>
        <v>14737.6</v>
      </c>
    </row>
    <row r="576" spans="1:7" s="10" customFormat="1" x14ac:dyDescent="0.25">
      <c r="A576" s="23" t="s">
        <v>17</v>
      </c>
      <c r="B576" s="18" t="s">
        <v>58</v>
      </c>
      <c r="C576" s="18" t="s">
        <v>46</v>
      </c>
      <c r="D576" s="18" t="s">
        <v>33</v>
      </c>
      <c r="E576" s="18" t="s">
        <v>35</v>
      </c>
      <c r="F576" s="18"/>
      <c r="G576" s="46">
        <f>SUM(G577:G579)</f>
        <v>14737.6</v>
      </c>
    </row>
    <row r="577" spans="1:7" s="10" customFormat="1" ht="47.25" customHeight="1" x14ac:dyDescent="0.25">
      <c r="A577" s="47" t="s">
        <v>88</v>
      </c>
      <c r="B577" s="18" t="s">
        <v>58</v>
      </c>
      <c r="C577" s="18" t="s">
        <v>46</v>
      </c>
      <c r="D577" s="18" t="s">
        <v>33</v>
      </c>
      <c r="E577" s="18" t="s">
        <v>35</v>
      </c>
      <c r="F577" s="18" t="s">
        <v>18</v>
      </c>
      <c r="G577" s="46">
        <v>14100.6</v>
      </c>
    </row>
    <row r="578" spans="1:7" s="10" customFormat="1" ht="31.2" x14ac:dyDescent="0.25">
      <c r="A578" s="47" t="s">
        <v>89</v>
      </c>
      <c r="B578" s="18" t="s">
        <v>58</v>
      </c>
      <c r="C578" s="18" t="s">
        <v>46</v>
      </c>
      <c r="D578" s="18" t="s">
        <v>33</v>
      </c>
      <c r="E578" s="18" t="s">
        <v>35</v>
      </c>
      <c r="F578" s="18" t="s">
        <v>19</v>
      </c>
      <c r="G578" s="46">
        <v>610</v>
      </c>
    </row>
    <row r="579" spans="1:7" s="10" customFormat="1" x14ac:dyDescent="0.25">
      <c r="A579" s="47" t="s">
        <v>20</v>
      </c>
      <c r="B579" s="18" t="s">
        <v>58</v>
      </c>
      <c r="C579" s="18" t="s">
        <v>46</v>
      </c>
      <c r="D579" s="18" t="s">
        <v>33</v>
      </c>
      <c r="E579" s="18" t="s">
        <v>35</v>
      </c>
      <c r="F579" s="18" t="s">
        <v>21</v>
      </c>
      <c r="G579" s="46">
        <v>27</v>
      </c>
    </row>
    <row r="580" spans="1:7" s="10" customFormat="1" x14ac:dyDescent="0.25">
      <c r="A580" s="47" t="s">
        <v>354</v>
      </c>
      <c r="B580" s="18" t="s">
        <v>351</v>
      </c>
      <c r="C580" s="19"/>
      <c r="D580" s="18"/>
      <c r="E580" s="18"/>
      <c r="F580" s="18"/>
      <c r="G580" s="46">
        <f t="shared" ref="G580:G583" si="2">G581</f>
        <v>29.7</v>
      </c>
    </row>
    <row r="581" spans="1:7" s="10" customFormat="1" x14ac:dyDescent="0.25">
      <c r="A581" s="23" t="s">
        <v>355</v>
      </c>
      <c r="B581" s="18" t="s">
        <v>351</v>
      </c>
      <c r="C581" s="19">
        <v>1</v>
      </c>
      <c r="D581" s="18"/>
      <c r="E581" s="18"/>
      <c r="F581" s="18"/>
      <c r="G581" s="46">
        <f t="shared" si="2"/>
        <v>29.7</v>
      </c>
    </row>
    <row r="582" spans="1:7" s="10" customFormat="1" ht="46.8" x14ac:dyDescent="0.25">
      <c r="A582" s="23" t="s">
        <v>356</v>
      </c>
      <c r="B582" s="18" t="s">
        <v>351</v>
      </c>
      <c r="C582" s="19">
        <v>1</v>
      </c>
      <c r="D582" s="18" t="s">
        <v>0</v>
      </c>
      <c r="E582" s="18"/>
      <c r="F582" s="18"/>
      <c r="G582" s="46">
        <f t="shared" si="2"/>
        <v>29.7</v>
      </c>
    </row>
    <row r="583" spans="1:7" s="10" customFormat="1" x14ac:dyDescent="0.25">
      <c r="A583" s="23" t="s">
        <v>357</v>
      </c>
      <c r="B583" s="18" t="s">
        <v>351</v>
      </c>
      <c r="C583" s="19">
        <v>1</v>
      </c>
      <c r="D583" s="18" t="s">
        <v>0</v>
      </c>
      <c r="E583" s="18" t="s">
        <v>352</v>
      </c>
      <c r="F583" s="18"/>
      <c r="G583" s="46">
        <f t="shared" si="2"/>
        <v>29.7</v>
      </c>
    </row>
    <row r="584" spans="1:7" s="10" customFormat="1" x14ac:dyDescent="0.25">
      <c r="A584" s="47" t="s">
        <v>399</v>
      </c>
      <c r="B584" s="18" t="s">
        <v>351</v>
      </c>
      <c r="C584" s="19">
        <v>1</v>
      </c>
      <c r="D584" s="18" t="s">
        <v>0</v>
      </c>
      <c r="E584" s="18" t="s">
        <v>352</v>
      </c>
      <c r="F584" s="18" t="s">
        <v>353</v>
      </c>
      <c r="G584" s="46">
        <v>29.7</v>
      </c>
    </row>
    <row r="585" spans="1:7" s="10" customFormat="1" x14ac:dyDescent="0.25">
      <c r="A585" s="47" t="s">
        <v>23</v>
      </c>
      <c r="B585" s="18" t="s">
        <v>358</v>
      </c>
      <c r="C585" s="19"/>
      <c r="D585" s="18"/>
      <c r="E585" s="18"/>
      <c r="F585" s="18"/>
      <c r="G585" s="46">
        <f>SUM(G586)</f>
        <v>3000</v>
      </c>
    </row>
    <row r="586" spans="1:7" s="10" customFormat="1" ht="31.2" x14ac:dyDescent="0.25">
      <c r="A586" s="47" t="s">
        <v>292</v>
      </c>
      <c r="B586" s="18" t="s">
        <v>358</v>
      </c>
      <c r="C586" s="19">
        <v>0</v>
      </c>
      <c r="D586" s="18" t="s">
        <v>33</v>
      </c>
      <c r="E586" s="18" t="s">
        <v>57</v>
      </c>
      <c r="F586" s="18"/>
      <c r="G586" s="46">
        <f>SUM(G587)</f>
        <v>3000</v>
      </c>
    </row>
    <row r="587" spans="1:7" s="10" customFormat="1" x14ac:dyDescent="0.25">
      <c r="A587" s="47" t="s">
        <v>20</v>
      </c>
      <c r="B587" s="18" t="s">
        <v>358</v>
      </c>
      <c r="C587" s="19">
        <v>0</v>
      </c>
      <c r="D587" s="18" t="s">
        <v>33</v>
      </c>
      <c r="E587" s="18" t="s">
        <v>57</v>
      </c>
      <c r="F587" s="18" t="s">
        <v>21</v>
      </c>
      <c r="G587" s="46">
        <v>3000</v>
      </c>
    </row>
    <row r="588" spans="1:7" s="10" customFormat="1" ht="31.2" x14ac:dyDescent="0.25">
      <c r="A588" s="23" t="s">
        <v>295</v>
      </c>
      <c r="B588" s="18" t="s">
        <v>42</v>
      </c>
      <c r="C588" s="18"/>
      <c r="D588" s="18"/>
      <c r="E588" s="18"/>
      <c r="F588" s="18"/>
      <c r="G588" s="46">
        <f>SUM(G589)</f>
        <v>48.8</v>
      </c>
    </row>
    <row r="589" spans="1:7" s="10" customFormat="1" x14ac:dyDescent="0.25">
      <c r="A589" s="23" t="s">
        <v>30</v>
      </c>
      <c r="B589" s="18" t="s">
        <v>42</v>
      </c>
      <c r="C589" s="18" t="s">
        <v>46</v>
      </c>
      <c r="D589" s="18" t="s">
        <v>33</v>
      </c>
      <c r="E589" s="18"/>
      <c r="F589" s="18"/>
      <c r="G589" s="46">
        <f>SUM(G590)</f>
        <v>48.8</v>
      </c>
    </row>
    <row r="590" spans="1:7" s="10" customFormat="1" x14ac:dyDescent="0.25">
      <c r="A590" s="23" t="s">
        <v>6</v>
      </c>
      <c r="B590" s="18" t="s">
        <v>42</v>
      </c>
      <c r="C590" s="18" t="s">
        <v>46</v>
      </c>
      <c r="D590" s="18" t="s">
        <v>33</v>
      </c>
      <c r="E590" s="18" t="s">
        <v>43</v>
      </c>
      <c r="F590" s="18"/>
      <c r="G590" s="46">
        <f>SUM(G591:G591)</f>
        <v>48.8</v>
      </c>
    </row>
    <row r="591" spans="1:7" s="10" customFormat="1" ht="31.2" x14ac:dyDescent="0.25">
      <c r="A591" s="47" t="s">
        <v>89</v>
      </c>
      <c r="B591" s="18" t="s">
        <v>42</v>
      </c>
      <c r="C591" s="18" t="s">
        <v>46</v>
      </c>
      <c r="D591" s="18" t="s">
        <v>33</v>
      </c>
      <c r="E591" s="18" t="s">
        <v>43</v>
      </c>
      <c r="F591" s="18" t="s">
        <v>19</v>
      </c>
      <c r="G591" s="46">
        <v>48.8</v>
      </c>
    </row>
    <row r="592" spans="1:7" s="10" customFormat="1" x14ac:dyDescent="0.25">
      <c r="A592" s="47" t="s">
        <v>359</v>
      </c>
      <c r="B592" s="45" t="s">
        <v>33</v>
      </c>
      <c r="C592" s="20">
        <v>0</v>
      </c>
      <c r="D592" s="45" t="s">
        <v>33</v>
      </c>
      <c r="E592" s="45" t="s">
        <v>34</v>
      </c>
      <c r="F592" s="18" t="s">
        <v>360</v>
      </c>
      <c r="G592" s="34">
        <f>82672.4-0.1+23322.4</f>
        <v>105994.69999999998</v>
      </c>
    </row>
    <row r="593" spans="1:7" s="10" customFormat="1" ht="18" x14ac:dyDescent="0.25">
      <c r="A593" s="35"/>
      <c r="B593" s="36"/>
      <c r="C593" s="36"/>
      <c r="D593" s="36"/>
      <c r="E593" s="36"/>
      <c r="F593" s="36"/>
      <c r="G593" s="44" t="s">
        <v>391</v>
      </c>
    </row>
    <row r="594" spans="1:7" s="10" customFormat="1" ht="18" x14ac:dyDescent="0.35">
      <c r="A594" s="60" t="s">
        <v>417</v>
      </c>
      <c r="B594" s="60"/>
      <c r="C594" s="57"/>
      <c r="D594" s="37"/>
      <c r="E594" s="38"/>
      <c r="F594" s="38"/>
      <c r="G594" s="38"/>
    </row>
    <row r="595" spans="1:7" s="10" customFormat="1" ht="18" x14ac:dyDescent="0.35">
      <c r="A595" s="61" t="s">
        <v>414</v>
      </c>
      <c r="B595" s="61"/>
      <c r="C595" s="58"/>
      <c r="G595" s="38"/>
    </row>
    <row r="596" spans="1:7" s="10" customFormat="1" ht="15" customHeight="1" x14ac:dyDescent="0.25">
      <c r="A596" s="60" t="s">
        <v>415</v>
      </c>
      <c r="B596" s="60"/>
      <c r="D596" s="37"/>
      <c r="G596" s="59" t="s">
        <v>416</v>
      </c>
    </row>
    <row r="597" spans="1:7" s="10" customFormat="1" ht="18" x14ac:dyDescent="0.25">
      <c r="A597" s="39"/>
      <c r="B597" s="2"/>
      <c r="C597" s="3"/>
      <c r="D597" s="2"/>
      <c r="E597" s="2"/>
      <c r="F597" s="2"/>
      <c r="G597" s="4"/>
    </row>
    <row r="598" spans="1:7" s="10" customFormat="1" x14ac:dyDescent="0.25">
      <c r="A598" s="1"/>
      <c r="B598" s="2"/>
      <c r="C598" s="3"/>
      <c r="D598" s="2"/>
      <c r="E598" s="2"/>
      <c r="F598" s="2"/>
      <c r="G598" s="4"/>
    </row>
    <row r="599" spans="1:7" s="10" customFormat="1" x14ac:dyDescent="0.25">
      <c r="A599" s="1"/>
      <c r="B599" s="2"/>
      <c r="C599" s="3"/>
      <c r="D599" s="2"/>
      <c r="E599" s="2"/>
      <c r="F599" s="2"/>
      <c r="G599" s="4"/>
    </row>
    <row r="600" spans="1:7" s="10" customFormat="1" x14ac:dyDescent="0.25">
      <c r="A600" s="1"/>
      <c r="B600" s="2"/>
      <c r="C600" s="3"/>
      <c r="D600" s="2"/>
      <c r="E600" s="2"/>
      <c r="F600" s="2"/>
      <c r="G600" s="4"/>
    </row>
    <row r="601" spans="1:7" s="10" customFormat="1" x14ac:dyDescent="0.25">
      <c r="A601" s="1"/>
      <c r="B601" s="2"/>
      <c r="C601" s="3"/>
      <c r="D601" s="2"/>
      <c r="E601" s="2"/>
      <c r="F601" s="2"/>
      <c r="G601" s="4"/>
    </row>
    <row r="602" spans="1:7" s="10" customFormat="1" x14ac:dyDescent="0.25">
      <c r="A602" s="1"/>
      <c r="B602" s="2"/>
      <c r="C602" s="3"/>
      <c r="D602" s="2"/>
      <c r="E602" s="2"/>
      <c r="F602" s="2"/>
      <c r="G602" s="4"/>
    </row>
    <row r="603" spans="1:7" s="10" customFormat="1" x14ac:dyDescent="0.25">
      <c r="A603" s="1"/>
      <c r="B603" s="2"/>
      <c r="C603" s="3"/>
      <c r="D603" s="2"/>
      <c r="E603" s="2"/>
      <c r="F603" s="2"/>
      <c r="G603" s="4"/>
    </row>
    <row r="604" spans="1:7" s="10" customFormat="1" x14ac:dyDescent="0.25">
      <c r="A604" s="1"/>
      <c r="B604" s="2"/>
      <c r="C604" s="3"/>
      <c r="D604" s="2"/>
      <c r="E604" s="2"/>
      <c r="F604" s="2"/>
      <c r="G604" s="4"/>
    </row>
    <row r="605" spans="1:7" s="10" customFormat="1" x14ac:dyDescent="0.25">
      <c r="A605" s="1"/>
      <c r="B605" s="2"/>
      <c r="C605" s="3"/>
      <c r="D605" s="2"/>
      <c r="E605" s="2"/>
      <c r="F605" s="3"/>
      <c r="G605" s="4"/>
    </row>
    <row r="606" spans="1:7" s="10" customFormat="1" x14ac:dyDescent="0.25">
      <c r="A606" s="1"/>
      <c r="B606" s="2"/>
      <c r="C606" s="3"/>
      <c r="D606" s="2"/>
      <c r="E606" s="2"/>
      <c r="F606" s="3"/>
      <c r="G606" s="4"/>
    </row>
    <row r="607" spans="1:7" s="10" customFormat="1" x14ac:dyDescent="0.25">
      <c r="A607" s="1"/>
      <c r="B607" s="2"/>
      <c r="C607" s="3"/>
      <c r="D607" s="2"/>
      <c r="E607" s="2"/>
      <c r="F607" s="2"/>
      <c r="G607" s="4"/>
    </row>
    <row r="608" spans="1:7" s="10" customFormat="1" x14ac:dyDescent="0.25">
      <c r="A608" s="1"/>
      <c r="B608" s="2"/>
      <c r="C608" s="3"/>
      <c r="D608" s="2"/>
      <c r="E608" s="2"/>
      <c r="F608" s="3"/>
      <c r="G608" s="4"/>
    </row>
    <row r="609" spans="1:9" s="10" customFormat="1" x14ac:dyDescent="0.25">
      <c r="A609" s="1"/>
      <c r="B609" s="2"/>
      <c r="C609" s="3"/>
      <c r="D609" s="2"/>
      <c r="E609" s="2"/>
      <c r="F609" s="2"/>
      <c r="G609" s="4"/>
    </row>
    <row r="615" spans="1:9" x14ac:dyDescent="0.25">
      <c r="B615" s="5"/>
      <c r="C615" s="5"/>
      <c r="D615" s="5"/>
      <c r="E615" s="5"/>
      <c r="F615" s="3"/>
      <c r="G615" s="5"/>
    </row>
    <row r="616" spans="1:9" x14ac:dyDescent="0.25">
      <c r="A616" s="5"/>
    </row>
    <row r="618" spans="1:9" x14ac:dyDescent="0.25">
      <c r="B618" s="5"/>
      <c r="C618" s="5"/>
      <c r="D618" s="5"/>
      <c r="E618" s="5"/>
      <c r="F618" s="3"/>
      <c r="G618" s="5"/>
    </row>
    <row r="619" spans="1:9" x14ac:dyDescent="0.25">
      <c r="A619" s="5"/>
    </row>
    <row r="621" spans="1:9" ht="18" x14ac:dyDescent="0.35">
      <c r="H621" s="38"/>
      <c r="I621" s="38"/>
    </row>
    <row r="625" spans="1:7" x14ac:dyDescent="0.25">
      <c r="B625" s="5"/>
      <c r="C625" s="5"/>
      <c r="D625" s="5"/>
      <c r="E625" s="5"/>
      <c r="F625" s="3"/>
      <c r="G625" s="5"/>
    </row>
    <row r="626" spans="1:7" x14ac:dyDescent="0.25">
      <c r="A626" s="5"/>
    </row>
    <row r="629" spans="1:7" x14ac:dyDescent="0.25">
      <c r="B629" s="5"/>
      <c r="C629" s="5"/>
      <c r="D629" s="5"/>
      <c r="E629" s="5"/>
      <c r="G629" s="5"/>
    </row>
    <row r="630" spans="1:7" x14ac:dyDescent="0.25">
      <c r="A630" s="5"/>
      <c r="B630" s="5"/>
      <c r="C630" s="5"/>
      <c r="D630" s="5"/>
      <c r="E630" s="5"/>
      <c r="G630" s="5"/>
    </row>
    <row r="631" spans="1:7" x14ac:dyDescent="0.25">
      <c r="A631" s="5"/>
      <c r="B631" s="5"/>
      <c r="C631" s="5"/>
      <c r="D631" s="5"/>
      <c r="E631" s="5"/>
      <c r="G631" s="5"/>
    </row>
    <row r="632" spans="1:7" x14ac:dyDescent="0.25">
      <c r="A632" s="5"/>
      <c r="B632" s="5"/>
      <c r="C632" s="5"/>
      <c r="D632" s="5"/>
      <c r="E632" s="5"/>
      <c r="G632" s="5"/>
    </row>
    <row r="633" spans="1:7" x14ac:dyDescent="0.25">
      <c r="A633" s="5"/>
      <c r="B633" s="5"/>
      <c r="C633" s="5"/>
      <c r="D633" s="5"/>
      <c r="E633" s="5"/>
      <c r="G633" s="5"/>
    </row>
    <row r="634" spans="1:7" x14ac:dyDescent="0.25">
      <c r="A634" s="5"/>
    </row>
    <row r="636" spans="1:7" x14ac:dyDescent="0.25">
      <c r="B636" s="5"/>
      <c r="C636" s="5"/>
      <c r="D636" s="5"/>
      <c r="E636" s="5"/>
      <c r="F636" s="3"/>
      <c r="G636" s="5"/>
    </row>
    <row r="637" spans="1:7" x14ac:dyDescent="0.25">
      <c r="A637" s="5"/>
      <c r="B637" s="5"/>
      <c r="C637" s="5"/>
      <c r="D637" s="5"/>
      <c r="E637" s="5"/>
      <c r="F637" s="3"/>
      <c r="G637" s="5"/>
    </row>
    <row r="638" spans="1:7" x14ac:dyDescent="0.25">
      <c r="A638" s="5"/>
      <c r="B638" s="5"/>
      <c r="C638" s="5"/>
      <c r="D638" s="5"/>
      <c r="E638" s="5"/>
      <c r="F638" s="3"/>
      <c r="G638" s="5"/>
    </row>
    <row r="639" spans="1:7" x14ac:dyDescent="0.25">
      <c r="A639" s="5"/>
      <c r="B639" s="5"/>
      <c r="C639" s="5"/>
      <c r="D639" s="5"/>
      <c r="E639" s="5"/>
      <c r="F639" s="3"/>
      <c r="G639" s="5"/>
    </row>
    <row r="640" spans="1:7" x14ac:dyDescent="0.25">
      <c r="A640" s="5"/>
      <c r="B640" s="5"/>
      <c r="C640" s="5"/>
      <c r="D640" s="5"/>
      <c r="E640" s="5"/>
      <c r="F640" s="3"/>
      <c r="G640" s="5"/>
    </row>
    <row r="641" spans="1:7" x14ac:dyDescent="0.25">
      <c r="A641" s="5"/>
    </row>
    <row r="642" spans="1:7" x14ac:dyDescent="0.25">
      <c r="B642" s="5"/>
      <c r="C642" s="5"/>
      <c r="D642" s="5"/>
      <c r="E642" s="5"/>
      <c r="G642" s="5"/>
    </row>
    <row r="643" spans="1:7" x14ac:dyDescent="0.25">
      <c r="A643" s="5"/>
    </row>
    <row r="646" spans="1:7" x14ac:dyDescent="0.25">
      <c r="B646" s="5"/>
      <c r="C646" s="5"/>
      <c r="D646" s="5"/>
      <c r="E646" s="5"/>
      <c r="G646" s="5"/>
    </row>
    <row r="647" spans="1:7" x14ac:dyDescent="0.25">
      <c r="A647" s="5"/>
    </row>
    <row r="648" spans="1:7" x14ac:dyDescent="0.25">
      <c r="B648" s="5"/>
      <c r="C648" s="5"/>
      <c r="D648" s="5"/>
      <c r="E648" s="5"/>
      <c r="G648" s="5"/>
    </row>
    <row r="649" spans="1:7" x14ac:dyDescent="0.25">
      <c r="A649" s="5"/>
      <c r="B649" s="5"/>
      <c r="C649" s="5"/>
      <c r="D649" s="5"/>
      <c r="E649" s="5"/>
      <c r="F649" s="3"/>
      <c r="G649" s="5"/>
    </row>
    <row r="650" spans="1:7" x14ac:dyDescent="0.25">
      <c r="A650" s="5"/>
      <c r="B650" s="5"/>
      <c r="C650" s="5"/>
      <c r="D650" s="5"/>
      <c r="E650" s="5"/>
      <c r="G650" s="5"/>
    </row>
    <row r="651" spans="1:7" x14ac:dyDescent="0.25">
      <c r="A651" s="5"/>
      <c r="B651" s="5"/>
      <c r="C651" s="5"/>
      <c r="D651" s="5"/>
      <c r="E651" s="5"/>
      <c r="G651" s="5"/>
    </row>
    <row r="652" spans="1:7" x14ac:dyDescent="0.25">
      <c r="A652" s="5"/>
    </row>
    <row r="653" spans="1:7" x14ac:dyDescent="0.25">
      <c r="B653" s="5"/>
      <c r="C653" s="5"/>
      <c r="D653" s="5"/>
      <c r="E653" s="5"/>
      <c r="F653" s="3"/>
      <c r="G653" s="5"/>
    </row>
    <row r="654" spans="1:7" x14ac:dyDescent="0.25">
      <c r="A654" s="5"/>
      <c r="B654" s="5"/>
      <c r="C654" s="5"/>
      <c r="D654" s="5"/>
      <c r="E654" s="5"/>
      <c r="G654" s="5"/>
    </row>
    <row r="655" spans="1:7" x14ac:dyDescent="0.25">
      <c r="A655" s="5"/>
      <c r="B655" s="5"/>
      <c r="C655" s="5"/>
      <c r="D655" s="5"/>
      <c r="E655" s="5"/>
      <c r="F655" s="3"/>
      <c r="G655" s="5"/>
    </row>
    <row r="656" spans="1:7" x14ac:dyDescent="0.25">
      <c r="A656" s="5"/>
    </row>
    <row r="657" spans="1:7" x14ac:dyDescent="0.25">
      <c r="B657" s="5"/>
      <c r="C657" s="5"/>
      <c r="D657" s="5"/>
      <c r="E657" s="5"/>
      <c r="F657" s="3"/>
      <c r="G657" s="5"/>
    </row>
    <row r="658" spans="1:7" x14ac:dyDescent="0.25">
      <c r="A658" s="5"/>
      <c r="B658" s="5"/>
      <c r="C658" s="5"/>
      <c r="D658" s="5"/>
      <c r="E658" s="5"/>
      <c r="F658" s="3"/>
      <c r="G658" s="5"/>
    </row>
    <row r="659" spans="1:7" x14ac:dyDescent="0.25">
      <c r="A659" s="5"/>
      <c r="B659" s="5"/>
      <c r="C659" s="5"/>
      <c r="D659" s="5"/>
      <c r="E659" s="5"/>
      <c r="G659" s="5"/>
    </row>
    <row r="660" spans="1:7" x14ac:dyDescent="0.25">
      <c r="A660" s="5"/>
    </row>
    <row r="661" spans="1:7" x14ac:dyDescent="0.25">
      <c r="B661" s="5"/>
      <c r="C661" s="5"/>
      <c r="D661" s="5"/>
      <c r="E661" s="5"/>
      <c r="F661" s="3"/>
      <c r="G661" s="5"/>
    </row>
    <row r="662" spans="1:7" x14ac:dyDescent="0.25">
      <c r="A662" s="5"/>
      <c r="B662" s="5"/>
      <c r="C662" s="5"/>
      <c r="D662" s="5"/>
      <c r="E662" s="5"/>
      <c r="G662" s="5"/>
    </row>
    <row r="663" spans="1:7" x14ac:dyDescent="0.25">
      <c r="A663" s="5"/>
    </row>
    <row r="664" spans="1:7" x14ac:dyDescent="0.25">
      <c r="B664" s="5"/>
      <c r="C664" s="5"/>
      <c r="D664" s="5"/>
      <c r="E664" s="5"/>
      <c r="F664" s="3"/>
      <c r="G664" s="5"/>
    </row>
    <row r="665" spans="1:7" x14ac:dyDescent="0.25">
      <c r="A665" s="5"/>
      <c r="B665" s="5"/>
      <c r="C665" s="5"/>
      <c r="D665" s="5"/>
      <c r="E665" s="5"/>
      <c r="F665" s="3"/>
      <c r="G665" s="5"/>
    </row>
    <row r="666" spans="1:7" x14ac:dyDescent="0.25">
      <c r="A666" s="5"/>
      <c r="B666" s="5"/>
      <c r="C666" s="5"/>
      <c r="D666" s="5"/>
      <c r="E666" s="5"/>
      <c r="F666" s="3"/>
      <c r="G666" s="5"/>
    </row>
    <row r="667" spans="1:7" x14ac:dyDescent="0.25">
      <c r="A667" s="5"/>
      <c r="B667" s="5"/>
      <c r="C667" s="5"/>
      <c r="D667" s="5"/>
      <c r="E667" s="5"/>
      <c r="G667" s="5"/>
    </row>
    <row r="668" spans="1:7" x14ac:dyDescent="0.25">
      <c r="A668" s="5"/>
    </row>
    <row r="669" spans="1:7" x14ac:dyDescent="0.25">
      <c r="B669" s="5"/>
      <c r="C669" s="5"/>
      <c r="D669" s="5"/>
      <c r="E669" s="5"/>
      <c r="F669" s="3"/>
      <c r="G669" s="5"/>
    </row>
    <row r="670" spans="1:7" x14ac:dyDescent="0.25">
      <c r="A670" s="5"/>
    </row>
    <row r="672" spans="1:7" x14ac:dyDescent="0.25">
      <c r="B672" s="5"/>
      <c r="C672" s="5"/>
      <c r="D672" s="5"/>
      <c r="E672" s="5"/>
      <c r="G672" s="5"/>
    </row>
    <row r="673" spans="1:7" x14ac:dyDescent="0.25">
      <c r="A673" s="5"/>
    </row>
    <row r="674" spans="1:7" x14ac:dyDescent="0.25">
      <c r="B674" s="5"/>
      <c r="C674" s="5"/>
      <c r="D674" s="5"/>
      <c r="E674" s="5"/>
      <c r="F674" s="3"/>
      <c r="G674" s="5"/>
    </row>
    <row r="675" spans="1:7" x14ac:dyDescent="0.25">
      <c r="A675" s="5"/>
      <c r="B675" s="5"/>
      <c r="C675" s="5"/>
      <c r="D675" s="5"/>
      <c r="E675" s="5"/>
      <c r="G675" s="5"/>
    </row>
    <row r="676" spans="1:7" x14ac:dyDescent="0.25">
      <c r="A676" s="5"/>
      <c r="B676" s="5"/>
      <c r="C676" s="5"/>
      <c r="D676" s="5"/>
      <c r="E676" s="5"/>
      <c r="F676" s="3"/>
      <c r="G676" s="5"/>
    </row>
    <row r="677" spans="1:7" x14ac:dyDescent="0.25">
      <c r="A677" s="5"/>
    </row>
    <row r="679" spans="1:7" x14ac:dyDescent="0.25">
      <c r="B679" s="5"/>
      <c r="C679" s="5"/>
      <c r="D679" s="5"/>
      <c r="E679" s="5"/>
      <c r="F679" s="3"/>
      <c r="G679" s="5"/>
    </row>
    <row r="680" spans="1:7" x14ac:dyDescent="0.25">
      <c r="A680" s="5"/>
    </row>
    <row r="681" spans="1:7" x14ac:dyDescent="0.25">
      <c r="B681" s="5"/>
      <c r="C681" s="5"/>
      <c r="D681" s="5"/>
      <c r="E681" s="5"/>
      <c r="F681" s="3"/>
      <c r="G681" s="5"/>
    </row>
    <row r="682" spans="1:7" x14ac:dyDescent="0.25">
      <c r="A682" s="5"/>
      <c r="B682" s="5"/>
      <c r="C682" s="5"/>
      <c r="D682" s="5"/>
      <c r="E682" s="5"/>
      <c r="F682" s="3"/>
      <c r="G682" s="5"/>
    </row>
    <row r="683" spans="1:7" x14ac:dyDescent="0.25">
      <c r="A683" s="5"/>
    </row>
    <row r="687" spans="1:7" x14ac:dyDescent="0.25">
      <c r="B687" s="5"/>
      <c r="C687" s="5"/>
      <c r="D687" s="5"/>
      <c r="E687" s="5"/>
      <c r="G687" s="5"/>
    </row>
    <row r="688" spans="1:7" x14ac:dyDescent="0.25">
      <c r="A688" s="5"/>
    </row>
    <row r="689" spans="1:7" x14ac:dyDescent="0.25">
      <c r="B689" s="5"/>
      <c r="C689" s="5"/>
      <c r="D689" s="5"/>
      <c r="E689" s="5"/>
      <c r="G689" s="5"/>
    </row>
    <row r="690" spans="1:7" x14ac:dyDescent="0.25">
      <c r="A690" s="5"/>
    </row>
    <row r="691" spans="1:7" x14ac:dyDescent="0.25">
      <c r="B691" s="5"/>
      <c r="C691" s="5"/>
      <c r="D691" s="5"/>
      <c r="E691" s="5"/>
      <c r="G691" s="5"/>
    </row>
    <row r="692" spans="1:7" x14ac:dyDescent="0.25">
      <c r="A692" s="5"/>
    </row>
    <row r="693" spans="1:7" x14ac:dyDescent="0.25">
      <c r="B693" s="5"/>
      <c r="C693" s="5"/>
      <c r="D693" s="5"/>
      <c r="E693" s="5"/>
      <c r="G693" s="5"/>
    </row>
    <row r="694" spans="1:7" x14ac:dyDescent="0.25">
      <c r="A694" s="5"/>
      <c r="B694" s="5"/>
      <c r="C694" s="5"/>
      <c r="D694" s="5"/>
      <c r="E694" s="5"/>
      <c r="F694" s="3"/>
      <c r="G694" s="5"/>
    </row>
    <row r="695" spans="1:7" x14ac:dyDescent="0.25">
      <c r="A695" s="5"/>
    </row>
    <row r="696" spans="1:7" x14ac:dyDescent="0.25">
      <c r="B696" s="5"/>
      <c r="C696" s="5"/>
      <c r="D696" s="5"/>
      <c r="E696" s="5"/>
      <c r="F696" s="3"/>
      <c r="G696" s="5"/>
    </row>
    <row r="697" spans="1:7" x14ac:dyDescent="0.25">
      <c r="A697" s="5"/>
      <c r="B697" s="5"/>
      <c r="C697" s="5"/>
      <c r="D697" s="5"/>
      <c r="E697" s="5"/>
      <c r="G697" s="5"/>
    </row>
    <row r="698" spans="1:7" x14ac:dyDescent="0.25">
      <c r="A698" s="5"/>
      <c r="B698" s="5"/>
      <c r="C698" s="5"/>
      <c r="D698" s="5"/>
      <c r="E698" s="5"/>
      <c r="F698" s="3"/>
      <c r="G698" s="5"/>
    </row>
    <row r="699" spans="1:7" x14ac:dyDescent="0.25">
      <c r="A699" s="5"/>
    </row>
    <row r="700" spans="1:7" x14ac:dyDescent="0.25">
      <c r="B700" s="5"/>
      <c r="C700" s="5"/>
      <c r="D700" s="5"/>
      <c r="E700" s="5"/>
      <c r="F700" s="3"/>
      <c r="G700" s="5"/>
    </row>
    <row r="701" spans="1:7" x14ac:dyDescent="0.25">
      <c r="A701" s="5"/>
      <c r="B701" s="5"/>
      <c r="C701" s="5"/>
      <c r="D701" s="5"/>
      <c r="E701" s="5"/>
      <c r="F701" s="3"/>
      <c r="G701" s="5"/>
    </row>
    <row r="702" spans="1:7" x14ac:dyDescent="0.25">
      <c r="A702" s="5"/>
    </row>
    <row r="703" spans="1:7" x14ac:dyDescent="0.25">
      <c r="B703" s="5"/>
      <c r="C703" s="5"/>
      <c r="D703" s="5"/>
      <c r="E703" s="5"/>
      <c r="F703" s="3"/>
      <c r="G703" s="5"/>
    </row>
    <row r="704" spans="1:7" x14ac:dyDescent="0.25">
      <c r="A704" s="5"/>
      <c r="B704" s="5"/>
      <c r="C704" s="5"/>
      <c r="D704" s="5"/>
      <c r="E704" s="5"/>
      <c r="F704" s="3"/>
      <c r="G704" s="5"/>
    </row>
    <row r="705" spans="1:7" x14ac:dyDescent="0.25">
      <c r="A705" s="5"/>
    </row>
    <row r="711" spans="1:7" x14ac:dyDescent="0.25">
      <c r="B711" s="5"/>
      <c r="C711" s="5"/>
      <c r="D711" s="5"/>
      <c r="E711" s="5"/>
      <c r="F711" s="3"/>
      <c r="G711" s="5"/>
    </row>
    <row r="712" spans="1:7" x14ac:dyDescent="0.25">
      <c r="A712" s="5"/>
    </row>
    <row r="713" spans="1:7" x14ac:dyDescent="0.25">
      <c r="B713" s="5"/>
      <c r="C713" s="5"/>
      <c r="D713" s="5"/>
      <c r="E713" s="5"/>
      <c r="G713" s="5"/>
    </row>
    <row r="714" spans="1:7" x14ac:dyDescent="0.25">
      <c r="A714" s="5"/>
      <c r="B714" s="5"/>
      <c r="C714" s="5"/>
      <c r="D714" s="5"/>
      <c r="E714" s="5"/>
      <c r="G714" s="5"/>
    </row>
    <row r="715" spans="1:7" x14ac:dyDescent="0.25">
      <c r="A715" s="5"/>
      <c r="B715" s="5"/>
      <c r="C715" s="5"/>
      <c r="D715" s="5"/>
      <c r="E715" s="5"/>
      <c r="G715" s="5"/>
    </row>
    <row r="716" spans="1:7" x14ac:dyDescent="0.25">
      <c r="A716" s="5"/>
      <c r="B716" s="5"/>
      <c r="C716" s="5"/>
      <c r="D716" s="5"/>
      <c r="E716" s="5"/>
      <c r="G716" s="5"/>
    </row>
    <row r="717" spans="1:7" x14ac:dyDescent="0.25">
      <c r="A717" s="5"/>
    </row>
    <row r="720" spans="1:7" x14ac:dyDescent="0.25">
      <c r="B720" s="5"/>
      <c r="C720" s="5"/>
      <c r="D720" s="5"/>
      <c r="E720" s="5"/>
      <c r="F720" s="3"/>
      <c r="G720" s="5"/>
    </row>
    <row r="721" spans="1:7" x14ac:dyDescent="0.25">
      <c r="A721" s="5"/>
      <c r="B721" s="5"/>
      <c r="C721" s="5"/>
      <c r="D721" s="5"/>
      <c r="E721" s="5"/>
      <c r="F721" s="3"/>
      <c r="G721" s="5"/>
    </row>
    <row r="722" spans="1:7" x14ac:dyDescent="0.25">
      <c r="A722" s="5"/>
      <c r="B722" s="5"/>
      <c r="C722" s="5"/>
      <c r="D722" s="5"/>
      <c r="E722" s="5"/>
      <c r="F722" s="3"/>
      <c r="G722" s="5"/>
    </row>
    <row r="723" spans="1:7" x14ac:dyDescent="0.25">
      <c r="A723" s="5"/>
      <c r="B723" s="5"/>
      <c r="C723" s="5"/>
      <c r="D723" s="5"/>
      <c r="E723" s="5"/>
      <c r="F723" s="3"/>
      <c r="G723" s="5"/>
    </row>
    <row r="724" spans="1:7" x14ac:dyDescent="0.25">
      <c r="A724" s="5"/>
    </row>
    <row r="727" spans="1:7" x14ac:dyDescent="0.25">
      <c r="B727" s="5"/>
      <c r="C727" s="5"/>
      <c r="D727" s="5"/>
      <c r="E727" s="5"/>
      <c r="F727" s="3"/>
      <c r="G727" s="5"/>
    </row>
    <row r="728" spans="1:7" x14ac:dyDescent="0.25">
      <c r="A728" s="5"/>
      <c r="B728" s="5"/>
      <c r="C728" s="5"/>
      <c r="D728" s="5"/>
      <c r="E728" s="5"/>
      <c r="F728" s="3"/>
      <c r="G728" s="5"/>
    </row>
    <row r="729" spans="1:7" x14ac:dyDescent="0.25">
      <c r="A729" s="5"/>
    </row>
    <row r="731" spans="1:7" x14ac:dyDescent="0.25">
      <c r="B731" s="5"/>
      <c r="C731" s="5"/>
      <c r="D731" s="5"/>
      <c r="E731" s="5"/>
      <c r="G731" s="5"/>
    </row>
    <row r="732" spans="1:7" x14ac:dyDescent="0.25">
      <c r="A732" s="5"/>
    </row>
    <row r="738" spans="1:7" x14ac:dyDescent="0.25">
      <c r="B738" s="5"/>
      <c r="C738" s="5"/>
      <c r="D738" s="5"/>
      <c r="E738" s="5"/>
      <c r="F738" s="3"/>
      <c r="G738" s="5"/>
    </row>
    <row r="739" spans="1:7" x14ac:dyDescent="0.25">
      <c r="A739" s="5"/>
    </row>
    <row r="741" spans="1:7" x14ac:dyDescent="0.25">
      <c r="B741" s="5"/>
      <c r="C741" s="5"/>
      <c r="D741" s="5"/>
      <c r="E741" s="5"/>
      <c r="G741" s="5"/>
    </row>
    <row r="742" spans="1:7" x14ac:dyDescent="0.25">
      <c r="A742" s="5"/>
    </row>
    <row r="745" spans="1:7" x14ac:dyDescent="0.25">
      <c r="B745" s="5"/>
      <c r="C745" s="5"/>
      <c r="D745" s="5"/>
      <c r="E745" s="5"/>
      <c r="G745" s="5"/>
    </row>
    <row r="746" spans="1:7" x14ac:dyDescent="0.25">
      <c r="A746" s="5"/>
    </row>
    <row r="748" spans="1:7" x14ac:dyDescent="0.25">
      <c r="B748" s="5"/>
      <c r="C748" s="5"/>
      <c r="D748" s="5"/>
      <c r="E748" s="5"/>
      <c r="F748" s="3"/>
      <c r="G748" s="5"/>
    </row>
    <row r="749" spans="1:7" x14ac:dyDescent="0.25">
      <c r="A749" s="5"/>
      <c r="B749" s="5"/>
      <c r="C749" s="5"/>
      <c r="D749" s="5"/>
      <c r="E749" s="5"/>
      <c r="G749" s="5"/>
    </row>
    <row r="750" spans="1:7" x14ac:dyDescent="0.25">
      <c r="A750" s="5"/>
    </row>
    <row r="752" spans="1:7" x14ac:dyDescent="0.25">
      <c r="B752" s="5"/>
      <c r="C752" s="5"/>
      <c r="D752" s="5"/>
      <c r="E752" s="5"/>
      <c r="F752" s="3"/>
      <c r="G752" s="5"/>
    </row>
    <row r="753" spans="1:7" x14ac:dyDescent="0.25">
      <c r="A753" s="5"/>
    </row>
    <row r="754" spans="1:7" x14ac:dyDescent="0.25">
      <c r="B754" s="5"/>
      <c r="C754" s="5"/>
      <c r="D754" s="5"/>
      <c r="E754" s="5"/>
      <c r="G754" s="5"/>
    </row>
    <row r="755" spans="1:7" x14ac:dyDescent="0.25">
      <c r="A755" s="5"/>
    </row>
    <row r="756" spans="1:7" x14ac:dyDescent="0.25">
      <c r="B756" s="5"/>
      <c r="C756" s="5"/>
      <c r="D756" s="5"/>
      <c r="E756" s="5"/>
      <c r="F756" s="3"/>
      <c r="G756" s="5"/>
    </row>
    <row r="757" spans="1:7" x14ac:dyDescent="0.25">
      <c r="A757" s="5"/>
    </row>
    <row r="759" spans="1:7" x14ac:dyDescent="0.25">
      <c r="B759" s="5"/>
      <c r="C759" s="5"/>
      <c r="D759" s="5"/>
      <c r="E759" s="5"/>
      <c r="G759" s="5"/>
    </row>
    <row r="760" spans="1:7" x14ac:dyDescent="0.25">
      <c r="A760" s="5"/>
    </row>
    <row r="761" spans="1:7" x14ac:dyDescent="0.25">
      <c r="B761" s="5"/>
      <c r="C761" s="5"/>
      <c r="D761" s="5"/>
      <c r="E761" s="5"/>
      <c r="F761" s="3"/>
      <c r="G761" s="5"/>
    </row>
    <row r="762" spans="1:7" x14ac:dyDescent="0.25">
      <c r="A762" s="5"/>
    </row>
    <row r="764" spans="1:7" x14ac:dyDescent="0.25">
      <c r="B764" s="5"/>
      <c r="C764" s="5"/>
      <c r="D764" s="5"/>
      <c r="E764" s="5"/>
      <c r="G764" s="5"/>
    </row>
    <row r="765" spans="1:7" x14ac:dyDescent="0.25">
      <c r="A765" s="5"/>
    </row>
    <row r="766" spans="1:7" x14ac:dyDescent="0.25">
      <c r="B766" s="5"/>
      <c r="C766" s="5"/>
      <c r="D766" s="5"/>
      <c r="E766" s="5"/>
      <c r="F766" s="3"/>
      <c r="G766" s="5"/>
    </row>
    <row r="767" spans="1:7" x14ac:dyDescent="0.25">
      <c r="A767" s="5"/>
      <c r="B767" s="5"/>
      <c r="C767" s="5"/>
      <c r="D767" s="5"/>
      <c r="E767" s="5"/>
      <c r="G767" s="5"/>
    </row>
    <row r="768" spans="1:7" x14ac:dyDescent="0.25">
      <c r="A768" s="5"/>
    </row>
    <row r="769" spans="1:7" x14ac:dyDescent="0.25">
      <c r="B769" s="5"/>
      <c r="C769" s="5"/>
      <c r="D769" s="5"/>
      <c r="E769" s="5"/>
      <c r="G769" s="5"/>
    </row>
    <row r="770" spans="1:7" x14ac:dyDescent="0.25">
      <c r="A770" s="5"/>
    </row>
    <row r="771" spans="1:7" x14ac:dyDescent="0.25">
      <c r="B771" s="5"/>
      <c r="C771" s="5"/>
      <c r="D771" s="5"/>
      <c r="E771" s="5"/>
      <c r="F771" s="3"/>
      <c r="G771" s="5"/>
    </row>
    <row r="772" spans="1:7" x14ac:dyDescent="0.25">
      <c r="A772" s="5"/>
      <c r="B772" s="5"/>
      <c r="C772" s="5"/>
      <c r="D772" s="5"/>
      <c r="E772" s="5"/>
      <c r="G772" s="5"/>
    </row>
    <row r="773" spans="1:7" x14ac:dyDescent="0.25">
      <c r="A773" s="5"/>
      <c r="B773" s="5"/>
      <c r="C773" s="5"/>
      <c r="D773" s="5"/>
      <c r="E773" s="5"/>
      <c r="G773" s="5"/>
    </row>
    <row r="774" spans="1:7" x14ac:dyDescent="0.25">
      <c r="A774" s="5"/>
      <c r="B774" s="5"/>
      <c r="C774" s="5"/>
      <c r="D774" s="5"/>
      <c r="E774" s="5"/>
      <c r="F774" s="3"/>
      <c r="G774" s="5"/>
    </row>
    <row r="775" spans="1:7" x14ac:dyDescent="0.25">
      <c r="A775" s="5"/>
    </row>
    <row r="776" spans="1:7" x14ac:dyDescent="0.25">
      <c r="B776" s="5"/>
      <c r="C776" s="5"/>
      <c r="D776" s="5"/>
      <c r="E776" s="5"/>
      <c r="F776" s="3"/>
      <c r="G776" s="5"/>
    </row>
    <row r="777" spans="1:7" x14ac:dyDescent="0.25">
      <c r="A777" s="5"/>
    </row>
    <row r="779" spans="1:7" x14ac:dyDescent="0.25">
      <c r="B779" s="5"/>
      <c r="C779" s="5"/>
      <c r="D779" s="5"/>
      <c r="E779" s="5"/>
      <c r="F779" s="3"/>
      <c r="G779" s="5"/>
    </row>
    <row r="780" spans="1:7" x14ac:dyDescent="0.25">
      <c r="A780" s="5"/>
      <c r="B780" s="5"/>
      <c r="C780" s="5"/>
      <c r="D780" s="5"/>
      <c r="E780" s="5"/>
      <c r="F780" s="3"/>
      <c r="G780" s="5"/>
    </row>
    <row r="781" spans="1:7" x14ac:dyDescent="0.25">
      <c r="A781" s="5"/>
      <c r="B781" s="5"/>
      <c r="C781" s="5"/>
      <c r="D781" s="5"/>
      <c r="E781" s="5"/>
      <c r="G781" s="5"/>
    </row>
    <row r="782" spans="1:7" x14ac:dyDescent="0.25">
      <c r="A782" s="5"/>
    </row>
    <row r="785" spans="1:7" x14ac:dyDescent="0.25">
      <c r="B785" s="5"/>
      <c r="C785" s="5"/>
      <c r="D785" s="5"/>
      <c r="E785" s="5"/>
      <c r="G785" s="5"/>
    </row>
    <row r="786" spans="1:7" x14ac:dyDescent="0.25">
      <c r="A786" s="5"/>
    </row>
    <row r="788" spans="1:7" x14ac:dyDescent="0.25">
      <c r="B788" s="5"/>
      <c r="C788" s="5"/>
      <c r="D788" s="5"/>
      <c r="E788" s="5"/>
      <c r="F788" s="3"/>
      <c r="G788" s="5"/>
    </row>
    <row r="789" spans="1:7" x14ac:dyDescent="0.25">
      <c r="A789" s="5"/>
    </row>
    <row r="792" spans="1:7" x14ac:dyDescent="0.25">
      <c r="B792" s="5"/>
      <c r="C792" s="5"/>
      <c r="D792" s="5"/>
      <c r="E792" s="5"/>
      <c r="F792" s="3"/>
      <c r="G792" s="5"/>
    </row>
    <row r="793" spans="1:7" x14ac:dyDescent="0.25">
      <c r="A793" s="5"/>
      <c r="B793" s="5"/>
      <c r="C793" s="5"/>
      <c r="D793" s="5"/>
      <c r="E793" s="5"/>
      <c r="G793" s="5"/>
    </row>
    <row r="794" spans="1:7" x14ac:dyDescent="0.25">
      <c r="A794" s="5"/>
    </row>
    <row r="795" spans="1:7" x14ac:dyDescent="0.25">
      <c r="B795" s="5"/>
      <c r="C795" s="5"/>
      <c r="D795" s="5"/>
      <c r="E795" s="5"/>
      <c r="G795" s="5"/>
    </row>
    <row r="796" spans="1:7" x14ac:dyDescent="0.25">
      <c r="A796" s="5"/>
      <c r="B796" s="5"/>
      <c r="C796" s="5"/>
      <c r="D796" s="5"/>
      <c r="E796" s="5"/>
      <c r="G796" s="5"/>
    </row>
    <row r="797" spans="1:7" x14ac:dyDescent="0.25">
      <c r="A797" s="5"/>
      <c r="B797" s="5"/>
      <c r="C797" s="5"/>
      <c r="D797" s="5"/>
      <c r="E797" s="5"/>
      <c r="G797" s="5"/>
    </row>
    <row r="798" spans="1:7" x14ac:dyDescent="0.25">
      <c r="A798" s="5"/>
      <c r="B798" s="5"/>
      <c r="C798" s="5"/>
      <c r="D798" s="5"/>
      <c r="E798" s="5"/>
      <c r="G798" s="5"/>
    </row>
    <row r="799" spans="1:7" x14ac:dyDescent="0.25">
      <c r="A799" s="5"/>
    </row>
    <row r="800" spans="1:7" x14ac:dyDescent="0.25">
      <c r="B800" s="5"/>
      <c r="C800" s="5"/>
      <c r="D800" s="5"/>
      <c r="E800" s="5"/>
      <c r="F800" s="3"/>
      <c r="G800" s="5"/>
    </row>
    <row r="801" spans="1:7" x14ac:dyDescent="0.25">
      <c r="A801" s="5"/>
    </row>
    <row r="802" spans="1:7" x14ac:dyDescent="0.25">
      <c r="B802" s="5"/>
      <c r="C802" s="5"/>
      <c r="D802" s="5"/>
      <c r="E802" s="5"/>
      <c r="F802" s="3"/>
      <c r="G802" s="5"/>
    </row>
    <row r="803" spans="1:7" x14ac:dyDescent="0.25">
      <c r="A803" s="5"/>
      <c r="B803" s="5"/>
      <c r="C803" s="5"/>
      <c r="D803" s="5"/>
      <c r="E803" s="5"/>
      <c r="F803" s="3"/>
      <c r="G803" s="5"/>
    </row>
    <row r="804" spans="1:7" x14ac:dyDescent="0.25">
      <c r="A804" s="5"/>
      <c r="B804" s="5"/>
      <c r="C804" s="5"/>
      <c r="D804" s="5"/>
      <c r="E804" s="5"/>
      <c r="F804" s="3"/>
      <c r="G804" s="5"/>
    </row>
    <row r="805" spans="1:7" x14ac:dyDescent="0.25">
      <c r="A805" s="5"/>
      <c r="B805" s="5"/>
      <c r="C805" s="5"/>
      <c r="D805" s="5"/>
      <c r="E805" s="5"/>
      <c r="F805" s="3"/>
      <c r="G805" s="5"/>
    </row>
    <row r="806" spans="1:7" x14ac:dyDescent="0.25">
      <c r="A806" s="5"/>
    </row>
    <row r="807" spans="1:7" x14ac:dyDescent="0.25">
      <c r="B807" s="5"/>
      <c r="C807" s="5"/>
      <c r="D807" s="5"/>
      <c r="E807" s="5"/>
      <c r="F807" s="3"/>
      <c r="G807" s="5"/>
    </row>
    <row r="808" spans="1:7" x14ac:dyDescent="0.25">
      <c r="A808" s="5"/>
    </row>
    <row r="809" spans="1:7" x14ac:dyDescent="0.25">
      <c r="B809" s="5"/>
      <c r="C809" s="5"/>
      <c r="D809" s="5"/>
      <c r="E809" s="5"/>
      <c r="F809" s="3"/>
      <c r="G809" s="5"/>
    </row>
    <row r="810" spans="1:7" x14ac:dyDescent="0.25">
      <c r="A810" s="5"/>
      <c r="B810" s="5"/>
      <c r="C810" s="5"/>
      <c r="D810" s="5"/>
      <c r="E810" s="5"/>
      <c r="F810" s="3"/>
      <c r="G810" s="5"/>
    </row>
    <row r="811" spans="1:7" x14ac:dyDescent="0.25">
      <c r="A811" s="5"/>
      <c r="B811" s="5"/>
      <c r="C811" s="5"/>
      <c r="D811" s="5"/>
      <c r="E811" s="5"/>
      <c r="G811" s="5"/>
    </row>
    <row r="812" spans="1:7" x14ac:dyDescent="0.25">
      <c r="A812" s="5"/>
      <c r="B812" s="5"/>
      <c r="C812" s="5"/>
      <c r="D812" s="5"/>
      <c r="E812" s="5"/>
      <c r="F812" s="3"/>
      <c r="G812" s="5"/>
    </row>
    <row r="813" spans="1:7" x14ac:dyDescent="0.25">
      <c r="A813" s="5"/>
      <c r="B813" s="5"/>
      <c r="C813" s="5"/>
      <c r="D813" s="5"/>
      <c r="E813" s="5"/>
      <c r="G813" s="5"/>
    </row>
    <row r="814" spans="1:7" x14ac:dyDescent="0.25">
      <c r="A814" s="5"/>
    </row>
    <row r="816" spans="1:7" x14ac:dyDescent="0.25">
      <c r="B816" s="5"/>
      <c r="C816" s="5"/>
      <c r="D816" s="5"/>
      <c r="E816" s="5"/>
      <c r="G816" s="5"/>
    </row>
    <row r="817" spans="1:7" x14ac:dyDescent="0.25">
      <c r="A817" s="5"/>
      <c r="B817" s="5"/>
      <c r="C817" s="5"/>
      <c r="D817" s="5"/>
      <c r="E817" s="5"/>
      <c r="G817" s="5"/>
    </row>
    <row r="818" spans="1:7" x14ac:dyDescent="0.25">
      <c r="A818" s="5"/>
      <c r="B818" s="5"/>
      <c r="C818" s="5"/>
      <c r="D818" s="5"/>
      <c r="E818" s="5"/>
      <c r="F818" s="3"/>
      <c r="G818" s="5"/>
    </row>
    <row r="819" spans="1:7" x14ac:dyDescent="0.25">
      <c r="A819" s="5"/>
      <c r="B819" s="5"/>
      <c r="C819" s="5"/>
      <c r="D819" s="5"/>
      <c r="E819" s="5"/>
      <c r="G819" s="5"/>
    </row>
    <row r="820" spans="1:7" x14ac:dyDescent="0.25">
      <c r="A820" s="5"/>
      <c r="B820" s="5"/>
      <c r="C820" s="5"/>
      <c r="D820" s="5"/>
      <c r="E820" s="5"/>
      <c r="F820" s="3"/>
      <c r="G820" s="5"/>
    </row>
    <row r="821" spans="1:7" x14ac:dyDescent="0.25">
      <c r="A821" s="5"/>
      <c r="B821" s="5"/>
      <c r="C821" s="5"/>
      <c r="D821" s="5"/>
      <c r="E821" s="5"/>
      <c r="G821" s="5"/>
    </row>
    <row r="822" spans="1:7" x14ac:dyDescent="0.25">
      <c r="A822" s="5"/>
    </row>
    <row r="823" spans="1:7" x14ac:dyDescent="0.25">
      <c r="B823" s="5"/>
      <c r="C823" s="5"/>
      <c r="D823" s="5"/>
      <c r="E823" s="5"/>
      <c r="F823" s="3"/>
      <c r="G823" s="5"/>
    </row>
    <row r="824" spans="1:7" x14ac:dyDescent="0.25">
      <c r="A824" s="5"/>
      <c r="B824" s="5"/>
      <c r="C824" s="5"/>
      <c r="D824" s="5"/>
      <c r="E824" s="5"/>
      <c r="F824" s="3"/>
      <c r="G824" s="5"/>
    </row>
    <row r="825" spans="1:7" x14ac:dyDescent="0.25">
      <c r="A825" s="5"/>
      <c r="B825" s="5"/>
      <c r="C825" s="5"/>
      <c r="D825" s="5"/>
      <c r="E825" s="5"/>
      <c r="F825" s="3"/>
      <c r="G825" s="5"/>
    </row>
    <row r="826" spans="1:7" x14ac:dyDescent="0.25">
      <c r="A826" s="5"/>
      <c r="B826" s="5"/>
      <c r="C826" s="5"/>
      <c r="D826" s="5"/>
      <c r="E826" s="5"/>
      <c r="F826" s="3"/>
      <c r="G826" s="5"/>
    </row>
    <row r="827" spans="1:7" x14ac:dyDescent="0.25">
      <c r="A827" s="5"/>
      <c r="B827" s="5"/>
      <c r="C827" s="5"/>
      <c r="D827" s="5"/>
      <c r="E827" s="5"/>
      <c r="F827" s="3"/>
      <c r="G827" s="5"/>
    </row>
    <row r="828" spans="1:7" x14ac:dyDescent="0.25">
      <c r="A828" s="5"/>
      <c r="B828" s="5"/>
      <c r="C828" s="5"/>
      <c r="D828" s="5"/>
      <c r="E828" s="5"/>
      <c r="F828" s="3"/>
      <c r="G828" s="5"/>
    </row>
    <row r="829" spans="1:7" x14ac:dyDescent="0.25">
      <c r="A829" s="5"/>
    </row>
    <row r="830" spans="1:7" x14ac:dyDescent="0.25">
      <c r="B830" s="5"/>
      <c r="C830" s="5"/>
      <c r="D830" s="5"/>
      <c r="E830" s="5"/>
      <c r="F830" s="3"/>
      <c r="G830" s="5"/>
    </row>
    <row r="831" spans="1:7" x14ac:dyDescent="0.25">
      <c r="A831" s="5"/>
    </row>
    <row r="832" spans="1:7" x14ac:dyDescent="0.25">
      <c r="B832" s="5"/>
      <c r="C832" s="5"/>
      <c r="D832" s="5"/>
      <c r="E832" s="5"/>
      <c r="F832" s="3"/>
      <c r="G832" s="5"/>
    </row>
    <row r="833" spans="1:7" x14ac:dyDescent="0.25">
      <c r="A833" s="5"/>
      <c r="B833" s="5"/>
      <c r="C833" s="5"/>
      <c r="D833" s="5"/>
      <c r="E833" s="5"/>
      <c r="F833" s="3"/>
      <c r="G833" s="5"/>
    </row>
    <row r="834" spans="1:7" x14ac:dyDescent="0.25">
      <c r="A834" s="5"/>
      <c r="B834" s="5"/>
      <c r="C834" s="5"/>
      <c r="D834" s="5"/>
      <c r="E834" s="5"/>
      <c r="G834" s="5"/>
    </row>
    <row r="835" spans="1:7" x14ac:dyDescent="0.25">
      <c r="A835" s="5"/>
      <c r="B835" s="5"/>
      <c r="C835" s="5"/>
      <c r="D835" s="5"/>
      <c r="E835" s="5"/>
      <c r="F835" s="3"/>
      <c r="G835" s="5"/>
    </row>
    <row r="836" spans="1:7" x14ac:dyDescent="0.25">
      <c r="A836" s="5"/>
    </row>
    <row r="838" spans="1:7" x14ac:dyDescent="0.25">
      <c r="B838" s="5"/>
      <c r="C838" s="5"/>
      <c r="D838" s="5"/>
      <c r="E838" s="5"/>
      <c r="G838" s="5"/>
    </row>
    <row r="839" spans="1:7" x14ac:dyDescent="0.25">
      <c r="A839" s="5"/>
    </row>
    <row r="841" spans="1:7" x14ac:dyDescent="0.25">
      <c r="B841" s="5"/>
      <c r="C841" s="5"/>
      <c r="D841" s="5"/>
      <c r="E841" s="5"/>
      <c r="F841" s="3"/>
      <c r="G841" s="5"/>
    </row>
    <row r="842" spans="1:7" x14ac:dyDescent="0.25">
      <c r="A842" s="5"/>
    </row>
    <row r="845" spans="1:7" x14ac:dyDescent="0.25">
      <c r="B845" s="5"/>
      <c r="C845" s="5"/>
      <c r="D845" s="5"/>
      <c r="E845" s="5"/>
      <c r="F845" s="3"/>
      <c r="G845" s="5"/>
    </row>
    <row r="846" spans="1:7" x14ac:dyDescent="0.25">
      <c r="A846" s="5"/>
      <c r="B846" s="5"/>
      <c r="C846" s="5"/>
      <c r="D846" s="5"/>
      <c r="E846" s="5"/>
      <c r="G846" s="5"/>
    </row>
    <row r="847" spans="1:7" x14ac:dyDescent="0.25">
      <c r="A847" s="5"/>
    </row>
    <row r="852" spans="1:7" x14ac:dyDescent="0.25">
      <c r="B852" s="5"/>
      <c r="C852" s="5"/>
      <c r="D852" s="5"/>
      <c r="E852" s="5"/>
      <c r="F852" s="3"/>
      <c r="G852" s="5"/>
    </row>
    <row r="853" spans="1:7" x14ac:dyDescent="0.25">
      <c r="A853" s="5"/>
      <c r="B853" s="5"/>
      <c r="C853" s="5"/>
      <c r="D853" s="5"/>
      <c r="E853" s="5"/>
      <c r="F853" s="3"/>
      <c r="G853" s="5"/>
    </row>
    <row r="854" spans="1:7" x14ac:dyDescent="0.25">
      <c r="A854" s="5"/>
    </row>
    <row r="855" spans="1:7" x14ac:dyDescent="0.25">
      <c r="B855" s="5"/>
      <c r="C855" s="5"/>
      <c r="D855" s="5"/>
      <c r="E855" s="5"/>
      <c r="G855" s="5"/>
    </row>
    <row r="856" spans="1:7" x14ac:dyDescent="0.25">
      <c r="A856" s="5"/>
    </row>
    <row r="857" spans="1:7" x14ac:dyDescent="0.25">
      <c r="B857" s="5"/>
      <c r="C857" s="5"/>
      <c r="D857" s="5"/>
      <c r="E857" s="5"/>
      <c r="G857" s="5"/>
    </row>
    <row r="858" spans="1:7" x14ac:dyDescent="0.25">
      <c r="A858" s="5"/>
      <c r="B858" s="5"/>
      <c r="C858" s="5"/>
      <c r="D858" s="5"/>
      <c r="E858" s="5"/>
      <c r="G858" s="5"/>
    </row>
    <row r="859" spans="1:7" x14ac:dyDescent="0.25">
      <c r="A859" s="5"/>
    </row>
    <row r="860" spans="1:7" x14ac:dyDescent="0.25">
      <c r="B860" s="5"/>
      <c r="C860" s="5"/>
      <c r="D860" s="5"/>
      <c r="E860" s="5"/>
      <c r="F860" s="3"/>
      <c r="G860" s="5"/>
    </row>
    <row r="861" spans="1:7" x14ac:dyDescent="0.25">
      <c r="A861" s="5"/>
    </row>
    <row r="862" spans="1:7" x14ac:dyDescent="0.25">
      <c r="B862" s="5"/>
      <c r="C862" s="5"/>
      <c r="D862" s="5"/>
      <c r="E862" s="5"/>
      <c r="F862" s="3"/>
      <c r="G862" s="5"/>
    </row>
    <row r="863" spans="1:7" x14ac:dyDescent="0.25">
      <c r="A863" s="5"/>
    </row>
    <row r="864" spans="1:7" x14ac:dyDescent="0.25">
      <c r="B864" s="5"/>
      <c r="C864" s="5"/>
      <c r="D864" s="5"/>
      <c r="E864" s="5"/>
      <c r="F864" s="3"/>
      <c r="G864" s="5"/>
    </row>
    <row r="865" spans="1:7" x14ac:dyDescent="0.25">
      <c r="A865" s="5"/>
      <c r="B865" s="5"/>
      <c r="C865" s="5"/>
      <c r="D865" s="5"/>
      <c r="E865" s="5"/>
      <c r="F865" s="3"/>
      <c r="G865" s="5"/>
    </row>
    <row r="866" spans="1:7" x14ac:dyDescent="0.25">
      <c r="A866" s="5"/>
    </row>
    <row r="868" spans="1:7" x14ac:dyDescent="0.25">
      <c r="B868" s="5"/>
      <c r="C868" s="5"/>
      <c r="D868" s="5"/>
      <c r="E868" s="5"/>
      <c r="G868" s="5"/>
    </row>
    <row r="869" spans="1:7" x14ac:dyDescent="0.25">
      <c r="A869" s="5"/>
    </row>
    <row r="871" spans="1:7" x14ac:dyDescent="0.25">
      <c r="B871" s="5"/>
      <c r="C871" s="5"/>
      <c r="D871" s="5"/>
      <c r="E871" s="5"/>
      <c r="F871" s="3"/>
      <c r="G871" s="5"/>
    </row>
    <row r="872" spans="1:7" x14ac:dyDescent="0.25">
      <c r="A872" s="5"/>
    </row>
    <row r="874" spans="1:7" x14ac:dyDescent="0.25">
      <c r="B874" s="5"/>
      <c r="C874" s="5"/>
      <c r="D874" s="5"/>
      <c r="E874" s="5"/>
      <c r="G874" s="5"/>
    </row>
    <row r="875" spans="1:7" x14ac:dyDescent="0.25">
      <c r="A875" s="5"/>
      <c r="B875" s="5"/>
      <c r="C875" s="5"/>
      <c r="D875" s="5"/>
      <c r="E875" s="5"/>
      <c r="F875" s="3"/>
      <c r="G875" s="5"/>
    </row>
    <row r="876" spans="1:7" x14ac:dyDescent="0.25">
      <c r="A876" s="5"/>
    </row>
    <row r="877" spans="1:7" x14ac:dyDescent="0.25">
      <c r="B877" s="5"/>
      <c r="C877" s="5"/>
      <c r="D877" s="5"/>
      <c r="E877" s="5"/>
      <c r="G877" s="5"/>
    </row>
    <row r="878" spans="1:7" x14ac:dyDescent="0.25">
      <c r="A878" s="5"/>
    </row>
    <row r="879" spans="1:7" x14ac:dyDescent="0.25">
      <c r="B879" s="5"/>
      <c r="C879" s="5"/>
      <c r="D879" s="5"/>
      <c r="E879" s="5"/>
      <c r="G879" s="5"/>
    </row>
    <row r="880" spans="1:7" x14ac:dyDescent="0.25">
      <c r="A880" s="5"/>
    </row>
    <row r="881" spans="1:7" x14ac:dyDescent="0.25">
      <c r="B881" s="5"/>
      <c r="C881" s="5"/>
      <c r="D881" s="5"/>
      <c r="E881" s="5"/>
      <c r="F881" s="3"/>
      <c r="G881" s="5"/>
    </row>
    <row r="882" spans="1:7" x14ac:dyDescent="0.25">
      <c r="A882" s="5"/>
      <c r="B882" s="5"/>
      <c r="C882" s="5"/>
      <c r="D882" s="5"/>
      <c r="E882" s="5"/>
      <c r="F882" s="3"/>
      <c r="G882" s="5"/>
    </row>
    <row r="883" spans="1:7" x14ac:dyDescent="0.25">
      <c r="A883" s="5"/>
    </row>
    <row r="884" spans="1:7" x14ac:dyDescent="0.25">
      <c r="B884" s="5"/>
      <c r="C884" s="5"/>
      <c r="D884" s="5"/>
      <c r="E884" s="5"/>
      <c r="F884" s="3"/>
      <c r="G884" s="5"/>
    </row>
    <row r="885" spans="1:7" x14ac:dyDescent="0.25">
      <c r="A885" s="5"/>
      <c r="B885" s="5"/>
      <c r="C885" s="5"/>
      <c r="D885" s="5"/>
      <c r="E885" s="5"/>
      <c r="G885" s="5"/>
    </row>
    <row r="886" spans="1:7" x14ac:dyDescent="0.25">
      <c r="A886" s="5"/>
      <c r="B886" s="5"/>
      <c r="C886" s="5"/>
      <c r="D886" s="5"/>
      <c r="E886" s="5"/>
      <c r="F886" s="3"/>
      <c r="G886" s="5"/>
    </row>
    <row r="887" spans="1:7" x14ac:dyDescent="0.25">
      <c r="A887" s="5"/>
      <c r="B887" s="5"/>
      <c r="C887" s="5"/>
      <c r="D887" s="5"/>
      <c r="E887" s="5"/>
      <c r="G887" s="5"/>
    </row>
    <row r="888" spans="1:7" x14ac:dyDescent="0.25">
      <c r="A888" s="5"/>
      <c r="B888" s="5"/>
      <c r="C888" s="5"/>
      <c r="D888" s="5"/>
      <c r="E888" s="5"/>
      <c r="F888" s="3"/>
      <c r="G888" s="5"/>
    </row>
    <row r="889" spans="1:7" x14ac:dyDescent="0.25">
      <c r="A889" s="5"/>
      <c r="B889" s="5"/>
      <c r="C889" s="5"/>
      <c r="D889" s="5"/>
      <c r="E889" s="5"/>
      <c r="F889" s="3"/>
      <c r="G889" s="5"/>
    </row>
    <row r="890" spans="1:7" x14ac:dyDescent="0.25">
      <c r="A890" s="5"/>
    </row>
    <row r="891" spans="1:7" x14ac:dyDescent="0.25">
      <c r="B891" s="5"/>
      <c r="C891" s="5"/>
      <c r="D891" s="5"/>
      <c r="E891" s="5"/>
      <c r="F891" s="3"/>
      <c r="G891" s="5"/>
    </row>
    <row r="892" spans="1:7" x14ac:dyDescent="0.25">
      <c r="A892" s="5"/>
      <c r="B892" s="5"/>
      <c r="C892" s="5"/>
      <c r="D892" s="5"/>
      <c r="E892" s="5"/>
      <c r="F892" s="3"/>
      <c r="G892" s="5"/>
    </row>
    <row r="893" spans="1:7" x14ac:dyDescent="0.25">
      <c r="A893" s="5"/>
      <c r="B893" s="5"/>
      <c r="C893" s="5"/>
      <c r="D893" s="5"/>
      <c r="E893" s="5"/>
      <c r="F893" s="3"/>
      <c r="G893" s="5"/>
    </row>
    <row r="894" spans="1:7" x14ac:dyDescent="0.25">
      <c r="A894" s="5"/>
      <c r="B894" s="5"/>
      <c r="C894" s="5"/>
      <c r="D894" s="5"/>
      <c r="E894" s="5"/>
      <c r="F894" s="3"/>
      <c r="G894" s="5"/>
    </row>
    <row r="895" spans="1:7" x14ac:dyDescent="0.25">
      <c r="A895" s="5"/>
      <c r="B895" s="5"/>
      <c r="C895" s="5"/>
      <c r="D895" s="5"/>
      <c r="E895" s="5"/>
      <c r="G895" s="5"/>
    </row>
    <row r="896" spans="1:7" x14ac:dyDescent="0.25">
      <c r="A896" s="5"/>
    </row>
    <row r="897" spans="1:7" x14ac:dyDescent="0.25">
      <c r="B897" s="5"/>
      <c r="C897" s="5"/>
      <c r="D897" s="5"/>
      <c r="E897" s="5"/>
      <c r="G897" s="5"/>
    </row>
    <row r="898" spans="1:7" x14ac:dyDescent="0.25">
      <c r="A898" s="5"/>
    </row>
    <row r="899" spans="1:7" x14ac:dyDescent="0.25">
      <c r="B899" s="5"/>
      <c r="C899" s="5"/>
      <c r="D899" s="5"/>
      <c r="E899" s="5"/>
      <c r="F899" s="3"/>
      <c r="G899" s="5"/>
    </row>
    <row r="900" spans="1:7" x14ac:dyDescent="0.25">
      <c r="A900" s="5"/>
    </row>
    <row r="901" spans="1:7" x14ac:dyDescent="0.25">
      <c r="B901" s="5"/>
      <c r="C901" s="5"/>
      <c r="D901" s="5"/>
      <c r="E901" s="5"/>
      <c r="G901" s="5"/>
    </row>
    <row r="902" spans="1:7" x14ac:dyDescent="0.25">
      <c r="A902" s="5"/>
      <c r="B902" s="5"/>
      <c r="C902" s="5"/>
      <c r="D902" s="5"/>
      <c r="E902" s="5"/>
      <c r="F902" s="3"/>
      <c r="G902" s="5"/>
    </row>
    <row r="903" spans="1:7" x14ac:dyDescent="0.25">
      <c r="A903" s="5"/>
    </row>
    <row r="904" spans="1:7" x14ac:dyDescent="0.25">
      <c r="B904" s="5"/>
      <c r="C904" s="5"/>
      <c r="D904" s="5"/>
      <c r="E904" s="5"/>
      <c r="F904" s="3"/>
      <c r="G904" s="5"/>
    </row>
    <row r="905" spans="1:7" x14ac:dyDescent="0.25">
      <c r="A905" s="5"/>
      <c r="B905" s="5"/>
      <c r="C905" s="5"/>
      <c r="D905" s="5"/>
      <c r="E905" s="5"/>
      <c r="G905" s="5"/>
    </row>
    <row r="906" spans="1:7" x14ac:dyDescent="0.25">
      <c r="A906" s="5"/>
    </row>
    <row r="908" spans="1:7" x14ac:dyDescent="0.25">
      <c r="B908" s="5"/>
      <c r="C908" s="5"/>
      <c r="D908" s="5"/>
      <c r="E908" s="5"/>
      <c r="F908" s="3"/>
      <c r="G908" s="5"/>
    </row>
    <row r="909" spans="1:7" x14ac:dyDescent="0.25">
      <c r="A909" s="5"/>
    </row>
    <row r="911" spans="1:7" x14ac:dyDescent="0.25">
      <c r="B911" s="5"/>
      <c r="C911" s="5"/>
      <c r="D911" s="5"/>
      <c r="E911" s="5"/>
      <c r="G911" s="5"/>
    </row>
    <row r="912" spans="1:7" x14ac:dyDescent="0.25">
      <c r="A912" s="5"/>
      <c r="B912" s="5"/>
      <c r="C912" s="5"/>
      <c r="D912" s="5"/>
      <c r="E912" s="5"/>
      <c r="F912" s="3"/>
      <c r="G912" s="5"/>
    </row>
    <row r="913" spans="1:7" x14ac:dyDescent="0.25">
      <c r="A913" s="5"/>
      <c r="B913" s="5"/>
      <c r="C913" s="5"/>
      <c r="D913" s="5"/>
      <c r="E913" s="5"/>
      <c r="G913" s="5"/>
    </row>
    <row r="914" spans="1:7" x14ac:dyDescent="0.25">
      <c r="A914" s="5"/>
    </row>
    <row r="918" spans="1:7" x14ac:dyDescent="0.25">
      <c r="B918" s="5"/>
      <c r="C918" s="5"/>
      <c r="D918" s="5"/>
      <c r="E918" s="5"/>
      <c r="F918" s="3"/>
      <c r="G918" s="5"/>
    </row>
    <row r="919" spans="1:7" x14ac:dyDescent="0.25">
      <c r="A919" s="5"/>
      <c r="B919" s="5"/>
      <c r="C919" s="5"/>
      <c r="D919" s="5"/>
      <c r="E919" s="5"/>
      <c r="F919" s="3"/>
      <c r="G919" s="5"/>
    </row>
    <row r="920" spans="1:7" x14ac:dyDescent="0.25">
      <c r="A920" s="5"/>
      <c r="B920" s="5"/>
      <c r="C920" s="5"/>
      <c r="D920" s="5"/>
      <c r="E920" s="5"/>
      <c r="F920" s="3"/>
      <c r="G920" s="5"/>
    </row>
    <row r="921" spans="1:7" x14ac:dyDescent="0.25">
      <c r="A921" s="5"/>
      <c r="B921" s="5"/>
      <c r="C921" s="5"/>
      <c r="D921" s="5"/>
      <c r="E921" s="5"/>
      <c r="G921" s="5"/>
    </row>
    <row r="922" spans="1:7" x14ac:dyDescent="0.25">
      <c r="A922" s="5"/>
      <c r="B922" s="5"/>
      <c r="C922" s="5"/>
      <c r="D922" s="5"/>
      <c r="E922" s="5"/>
      <c r="G922" s="5"/>
    </row>
    <row r="923" spans="1:7" x14ac:dyDescent="0.25">
      <c r="A923" s="5"/>
    </row>
    <row r="926" spans="1:7" x14ac:dyDescent="0.25">
      <c r="B926" s="5"/>
      <c r="C926" s="5"/>
      <c r="D926" s="5"/>
      <c r="E926" s="5"/>
      <c r="G926" s="5"/>
    </row>
    <row r="927" spans="1:7" x14ac:dyDescent="0.25">
      <c r="A927" s="5"/>
      <c r="B927" s="5"/>
      <c r="C927" s="5"/>
      <c r="D927" s="5"/>
      <c r="E927" s="5"/>
      <c r="F927" s="3"/>
      <c r="G927" s="5"/>
    </row>
    <row r="928" spans="1:7" x14ac:dyDescent="0.25">
      <c r="A928" s="5"/>
      <c r="B928" s="5"/>
      <c r="C928" s="5"/>
      <c r="D928" s="5"/>
      <c r="E928" s="5"/>
      <c r="F928" s="3"/>
      <c r="G928" s="5"/>
    </row>
    <row r="929" spans="1:7" x14ac:dyDescent="0.25">
      <c r="A929" s="5"/>
      <c r="B929" s="5"/>
      <c r="C929" s="5"/>
      <c r="D929" s="5"/>
      <c r="E929" s="5"/>
      <c r="F929" s="3"/>
      <c r="G929" s="5"/>
    </row>
    <row r="930" spans="1:7" x14ac:dyDescent="0.25">
      <c r="A930" s="5"/>
    </row>
    <row r="932" spans="1:7" x14ac:dyDescent="0.25">
      <c r="B932" s="5"/>
      <c r="C932" s="5"/>
      <c r="D932" s="5"/>
      <c r="E932" s="5"/>
      <c r="G932" s="5"/>
    </row>
    <row r="933" spans="1:7" x14ac:dyDescent="0.25">
      <c r="A933" s="5"/>
      <c r="B933" s="5"/>
      <c r="C933" s="5"/>
      <c r="D933" s="5"/>
      <c r="E933" s="5"/>
      <c r="F933" s="3"/>
      <c r="G933" s="5"/>
    </row>
    <row r="934" spans="1:7" x14ac:dyDescent="0.25">
      <c r="A934" s="5"/>
      <c r="B934" s="5"/>
      <c r="C934" s="5"/>
      <c r="D934" s="5"/>
      <c r="E934" s="5"/>
      <c r="F934" s="3"/>
      <c r="G934" s="5"/>
    </row>
    <row r="935" spans="1:7" x14ac:dyDescent="0.25">
      <c r="A935" s="5"/>
    </row>
    <row r="939" spans="1:7" x14ac:dyDescent="0.25">
      <c r="B939" s="5"/>
      <c r="C939" s="5"/>
      <c r="D939" s="5"/>
      <c r="E939" s="5"/>
      <c r="F939" s="3"/>
      <c r="G939" s="5"/>
    </row>
    <row r="940" spans="1:7" x14ac:dyDescent="0.25">
      <c r="A940" s="5"/>
    </row>
    <row r="941" spans="1:7" x14ac:dyDescent="0.25">
      <c r="B941" s="5"/>
      <c r="C941" s="5"/>
      <c r="D941" s="5"/>
      <c r="E941" s="5"/>
      <c r="G941" s="5"/>
    </row>
    <row r="942" spans="1:7" x14ac:dyDescent="0.25">
      <c r="A942" s="5"/>
    </row>
    <row r="945" spans="1:7" x14ac:dyDescent="0.25">
      <c r="B945" s="5"/>
      <c r="C945" s="5"/>
      <c r="D945" s="5"/>
      <c r="E945" s="5"/>
      <c r="G945" s="5"/>
    </row>
    <row r="946" spans="1:7" x14ac:dyDescent="0.25">
      <c r="A946" s="5"/>
    </row>
    <row r="947" spans="1:7" x14ac:dyDescent="0.25">
      <c r="B947" s="5"/>
      <c r="C947" s="5"/>
      <c r="D947" s="5"/>
      <c r="E947" s="5"/>
      <c r="G947" s="5"/>
    </row>
    <row r="948" spans="1:7" x14ac:dyDescent="0.25">
      <c r="A948" s="5"/>
      <c r="B948" s="5"/>
      <c r="C948" s="5"/>
      <c r="D948" s="5"/>
      <c r="E948" s="5"/>
      <c r="F948" s="3"/>
      <c r="G948" s="5"/>
    </row>
    <row r="949" spans="1:7" x14ac:dyDescent="0.25">
      <c r="A949" s="5"/>
    </row>
    <row r="952" spans="1:7" x14ac:dyDescent="0.25">
      <c r="B952" s="5"/>
      <c r="C952" s="5"/>
      <c r="D952" s="5"/>
      <c r="E952" s="5"/>
      <c r="F952" s="3"/>
      <c r="G952" s="5"/>
    </row>
    <row r="953" spans="1:7" x14ac:dyDescent="0.25">
      <c r="A953" s="5"/>
      <c r="B953" s="5"/>
      <c r="C953" s="5"/>
      <c r="D953" s="5"/>
      <c r="E953" s="5"/>
      <c r="G953" s="5"/>
    </row>
    <row r="954" spans="1:7" x14ac:dyDescent="0.25">
      <c r="A954" s="5"/>
      <c r="B954" s="5"/>
      <c r="C954" s="5"/>
      <c r="D954" s="5"/>
      <c r="E954" s="5"/>
      <c r="F954" s="3"/>
      <c r="G954" s="5"/>
    </row>
    <row r="955" spans="1:7" x14ac:dyDescent="0.25">
      <c r="A955" s="5"/>
      <c r="B955" s="5"/>
      <c r="C955" s="5"/>
      <c r="D955" s="5"/>
      <c r="E955" s="5"/>
      <c r="F955" s="3"/>
      <c r="G955" s="5"/>
    </row>
    <row r="956" spans="1:7" x14ac:dyDescent="0.25">
      <c r="A956" s="5"/>
    </row>
    <row r="958" spans="1:7" x14ac:dyDescent="0.25">
      <c r="B958" s="5"/>
      <c r="C958" s="5"/>
      <c r="D958" s="5"/>
      <c r="E958" s="5"/>
      <c r="G958" s="5"/>
    </row>
    <row r="959" spans="1:7" x14ac:dyDescent="0.25">
      <c r="A959" s="5"/>
      <c r="B959" s="5"/>
      <c r="C959" s="5"/>
      <c r="D959" s="5"/>
      <c r="E959" s="5"/>
      <c r="G959" s="5"/>
    </row>
    <row r="960" spans="1:7" x14ac:dyDescent="0.25">
      <c r="A960" s="5"/>
      <c r="B960" s="5"/>
      <c r="C960" s="5"/>
      <c r="D960" s="5"/>
      <c r="E960" s="5"/>
      <c r="F960" s="3"/>
      <c r="G960" s="5"/>
    </row>
    <row r="961" spans="1:7" x14ac:dyDescent="0.25">
      <c r="A961" s="5"/>
      <c r="B961" s="5"/>
      <c r="C961" s="5"/>
      <c r="D961" s="5"/>
      <c r="E961" s="5"/>
      <c r="F961" s="3"/>
      <c r="G961" s="5"/>
    </row>
    <row r="962" spans="1:7" x14ac:dyDescent="0.25">
      <c r="A962" s="5"/>
      <c r="B962" s="5"/>
      <c r="C962" s="5"/>
      <c r="D962" s="5"/>
      <c r="E962" s="5"/>
      <c r="G962" s="5"/>
    </row>
    <row r="963" spans="1:7" x14ac:dyDescent="0.25">
      <c r="A963" s="5"/>
      <c r="B963" s="5"/>
      <c r="C963" s="5"/>
      <c r="D963" s="5"/>
      <c r="E963" s="5"/>
      <c r="G963" s="5"/>
    </row>
    <row r="964" spans="1:7" x14ac:dyDescent="0.25">
      <c r="A964" s="5"/>
    </row>
    <row r="965" spans="1:7" x14ac:dyDescent="0.25">
      <c r="B965" s="5"/>
      <c r="C965" s="5"/>
      <c r="D965" s="5"/>
      <c r="E965" s="5"/>
      <c r="F965" s="3"/>
      <c r="G965" s="5"/>
    </row>
    <row r="966" spans="1:7" x14ac:dyDescent="0.25">
      <c r="A966" s="5"/>
      <c r="B966" s="5"/>
      <c r="C966" s="5"/>
      <c r="D966" s="5"/>
      <c r="E966" s="5"/>
      <c r="F966" s="3"/>
      <c r="G966" s="5"/>
    </row>
    <row r="967" spans="1:7" x14ac:dyDescent="0.25">
      <c r="A967" s="5"/>
      <c r="B967" s="5"/>
      <c r="C967" s="5"/>
      <c r="D967" s="5"/>
      <c r="E967" s="5"/>
      <c r="G967" s="5"/>
    </row>
    <row r="968" spans="1:7" x14ac:dyDescent="0.25">
      <c r="A968" s="5"/>
    </row>
    <row r="969" spans="1:7" x14ac:dyDescent="0.25">
      <c r="B969" s="5"/>
      <c r="C969" s="5"/>
      <c r="D969" s="5"/>
      <c r="E969" s="5"/>
      <c r="F969" s="3"/>
      <c r="G969" s="5"/>
    </row>
    <row r="970" spans="1:7" x14ac:dyDescent="0.25">
      <c r="A970" s="5"/>
      <c r="B970" s="5"/>
      <c r="C970" s="5"/>
      <c r="D970" s="5"/>
      <c r="E970" s="5"/>
      <c r="F970" s="3"/>
      <c r="G970" s="5"/>
    </row>
    <row r="971" spans="1:7" x14ac:dyDescent="0.25">
      <c r="A971" s="5"/>
      <c r="B971" s="5"/>
      <c r="C971" s="5"/>
      <c r="D971" s="5"/>
      <c r="E971" s="5"/>
      <c r="G971" s="5"/>
    </row>
    <row r="972" spans="1:7" x14ac:dyDescent="0.25">
      <c r="A972" s="5"/>
      <c r="B972" s="5"/>
      <c r="C972" s="5"/>
      <c r="D972" s="5"/>
      <c r="E972" s="5"/>
      <c r="F972" s="3"/>
      <c r="G972" s="5"/>
    </row>
    <row r="973" spans="1:7" x14ac:dyDescent="0.25">
      <c r="A973" s="5"/>
      <c r="B973" s="5"/>
      <c r="C973" s="5"/>
      <c r="D973" s="5"/>
      <c r="E973" s="5"/>
      <c r="F973" s="3"/>
      <c r="G973" s="5"/>
    </row>
    <row r="974" spans="1:7" x14ac:dyDescent="0.25">
      <c r="A974" s="5"/>
      <c r="B974" s="5"/>
      <c r="C974" s="5"/>
      <c r="D974" s="5"/>
      <c r="E974" s="5"/>
      <c r="F974" s="3"/>
      <c r="G974" s="5"/>
    </row>
    <row r="975" spans="1:7" x14ac:dyDescent="0.25">
      <c r="A975" s="5"/>
      <c r="B975" s="5"/>
      <c r="C975" s="5"/>
      <c r="D975" s="5"/>
      <c r="E975" s="5"/>
      <c r="G975" s="5"/>
    </row>
    <row r="976" spans="1:7" x14ac:dyDescent="0.25">
      <c r="A976" s="5"/>
      <c r="B976" s="5"/>
      <c r="C976" s="5"/>
      <c r="D976" s="5"/>
      <c r="E976" s="5"/>
      <c r="F976" s="3"/>
      <c r="G976" s="5"/>
    </row>
    <row r="977" spans="1:7" x14ac:dyDescent="0.25">
      <c r="A977" s="5"/>
      <c r="B977" s="5"/>
      <c r="C977" s="5"/>
      <c r="D977" s="5"/>
      <c r="E977" s="5"/>
      <c r="F977" s="3"/>
      <c r="G977" s="5"/>
    </row>
    <row r="978" spans="1:7" x14ac:dyDescent="0.25">
      <c r="A978" s="5"/>
      <c r="B978" s="5"/>
      <c r="C978" s="5"/>
      <c r="D978" s="5"/>
      <c r="E978" s="5"/>
      <c r="F978" s="3"/>
      <c r="G978" s="5"/>
    </row>
    <row r="979" spans="1:7" x14ac:dyDescent="0.25">
      <c r="A979" s="5"/>
    </row>
    <row r="982" spans="1:7" x14ac:dyDescent="0.25">
      <c r="F982" s="3"/>
    </row>
    <row r="984" spans="1:7" x14ac:dyDescent="0.25">
      <c r="F984" s="3"/>
    </row>
    <row r="985" spans="1:7" x14ac:dyDescent="0.25">
      <c r="F985" s="3"/>
    </row>
    <row r="989" spans="1:7" x14ac:dyDescent="0.25">
      <c r="A989" s="5"/>
      <c r="B989" s="5"/>
      <c r="C989" s="5"/>
      <c r="D989" s="5"/>
      <c r="E989" s="5"/>
      <c r="F989" s="5"/>
      <c r="G989" s="5"/>
    </row>
    <row r="991" spans="1:7" x14ac:dyDescent="0.25">
      <c r="A991" s="5"/>
      <c r="B991" s="5"/>
      <c r="C991" s="5"/>
      <c r="D991" s="5"/>
      <c r="E991" s="5"/>
      <c r="F991" s="5"/>
      <c r="G991" s="5"/>
    </row>
    <row r="992" spans="1:7" x14ac:dyDescent="0.25">
      <c r="A992" s="5"/>
      <c r="B992" s="5"/>
      <c r="C992" s="5"/>
      <c r="D992" s="5"/>
      <c r="E992" s="5"/>
      <c r="F992" s="5"/>
      <c r="G992" s="5"/>
    </row>
    <row r="993" spans="1:7" x14ac:dyDescent="0.25">
      <c r="A993" s="5"/>
      <c r="B993" s="5"/>
      <c r="C993" s="5"/>
      <c r="D993" s="5"/>
      <c r="E993" s="5"/>
      <c r="F993" s="5"/>
      <c r="G993" s="5"/>
    </row>
    <row r="995" spans="1:7" x14ac:dyDescent="0.25">
      <c r="A995" s="5"/>
      <c r="B995" s="5"/>
      <c r="C995" s="5"/>
      <c r="D995" s="5"/>
      <c r="E995" s="5"/>
      <c r="F995" s="5"/>
      <c r="G995" s="5"/>
    </row>
    <row r="996" spans="1:7" x14ac:dyDescent="0.25">
      <c r="A996" s="5"/>
      <c r="B996" s="5"/>
      <c r="C996" s="5"/>
      <c r="D996" s="5"/>
      <c r="E996" s="5"/>
      <c r="F996" s="5"/>
      <c r="G996" s="5"/>
    </row>
    <row r="997" spans="1:7" x14ac:dyDescent="0.25">
      <c r="A997" s="5"/>
      <c r="B997" s="5"/>
      <c r="C997" s="5"/>
      <c r="D997" s="5"/>
      <c r="E997" s="5"/>
      <c r="F997" s="5"/>
      <c r="G997" s="5"/>
    </row>
    <row r="1001" spans="1:7" x14ac:dyDescent="0.25">
      <c r="A1001" s="5"/>
      <c r="B1001" s="5"/>
      <c r="C1001" s="5"/>
      <c r="D1001" s="5"/>
      <c r="E1001" s="5"/>
      <c r="F1001" s="5"/>
      <c r="G1001" s="5"/>
    </row>
    <row r="1003" spans="1:7" x14ac:dyDescent="0.25">
      <c r="A1003" s="5"/>
      <c r="B1003" s="5"/>
      <c r="C1003" s="5"/>
      <c r="D1003" s="5"/>
      <c r="E1003" s="5"/>
      <c r="F1003" s="5"/>
      <c r="G1003" s="5"/>
    </row>
    <row r="1004" spans="1:7" x14ac:dyDescent="0.25">
      <c r="A1004" s="5"/>
      <c r="B1004" s="5"/>
      <c r="C1004" s="5"/>
      <c r="D1004" s="5"/>
      <c r="E1004" s="5"/>
      <c r="F1004" s="5"/>
      <c r="G1004" s="5"/>
    </row>
    <row r="1013" spans="1:7" s="40" customFormat="1" x14ac:dyDescent="0.25">
      <c r="A1013" s="1"/>
      <c r="B1013" s="2"/>
      <c r="C1013" s="3"/>
      <c r="D1013" s="2"/>
      <c r="E1013" s="2"/>
      <c r="F1013" s="2"/>
      <c r="G1013" s="4"/>
    </row>
    <row r="1014" spans="1:7" s="40" customFormat="1" x14ac:dyDescent="0.25">
      <c r="A1014" s="1"/>
      <c r="B1014" s="2"/>
      <c r="C1014" s="3"/>
      <c r="D1014" s="2"/>
      <c r="E1014" s="2"/>
      <c r="F1014" s="2"/>
      <c r="G1014" s="4"/>
    </row>
    <row r="1015" spans="1:7" s="40" customFormat="1" x14ac:dyDescent="0.25">
      <c r="A1015" s="1"/>
      <c r="B1015" s="2"/>
      <c r="C1015" s="3"/>
      <c r="D1015" s="2"/>
      <c r="E1015" s="2"/>
      <c r="F1015" s="2"/>
      <c r="G1015" s="4"/>
    </row>
  </sheetData>
  <autoFilter ref="A18:O596"/>
  <mergeCells count="8">
    <mergeCell ref="A594:B594"/>
    <mergeCell ref="A595:B595"/>
    <mergeCell ref="A596:B596"/>
    <mergeCell ref="A14:G14"/>
    <mergeCell ref="A16:A17"/>
    <mergeCell ref="B16:F16"/>
    <mergeCell ref="G16:G17"/>
    <mergeCell ref="B17:E17"/>
  </mergeCells>
  <pageMargins left="0.78740157480314965" right="0.78740157480314965" top="1.1811023622047245" bottom="0.39370078740157483" header="0.51181102362204722" footer="0.31496062992125984"/>
  <pageSetup paperSize="9" fitToHeight="6" orientation="landscape" r:id="rId1"/>
  <headerFooter differentFirst="1" alignWithMargins="0">
    <oddHeader>&amp;C&amp;"Times New Roman,обычный"&amp;P</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по новой классификации 2026</vt:lpstr>
      <vt:lpstr>'по новой классификации 2026'!Заголовки_для_печати</vt:lpstr>
      <vt:lpstr>'по новой классификации 2026'!Область_печати</vt:lpstr>
    </vt:vector>
  </TitlesOfParts>
  <Company>Финуправление</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KarmryanAR</dc:creator>
  <cp:lastModifiedBy>Николаевская НП.</cp:lastModifiedBy>
  <cp:lastPrinted>2025-07-24T05:53:09Z</cp:lastPrinted>
  <dcterms:created xsi:type="dcterms:W3CDTF">2008-10-22T15:37:46Z</dcterms:created>
  <dcterms:modified xsi:type="dcterms:W3CDTF">2025-08-29T08:43:23Z</dcterms:modified>
</cp:coreProperties>
</file>