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040" yWindow="72" windowWidth="14736" windowHeight="12648"/>
  </bookViews>
  <sheets>
    <sheet name="по новой классификации (3)" sheetId="7" r:id="rId1"/>
  </sheets>
  <definedNames>
    <definedName name="_xlnm._FilterDatabase" localSheetId="0" hidden="1">'по новой классификации (3)'!$A$22:$U$816</definedName>
    <definedName name="_xlnm.Print_Titles" localSheetId="0">'по новой классификации (3)'!$22:$22</definedName>
    <definedName name="_xlnm.Print_Area" localSheetId="0">'по новой классификации (3)'!$A$1:$K$821</definedName>
  </definedNames>
  <calcPr calcId="144525"/>
</workbook>
</file>

<file path=xl/calcChain.xml><?xml version="1.0" encoding="utf-8"?>
<calcChain xmlns="http://schemas.openxmlformats.org/spreadsheetml/2006/main">
  <c r="K447" i="7" l="1"/>
  <c r="K532" i="7"/>
  <c r="K520" i="7" l="1"/>
  <c r="K521" i="7"/>
  <c r="K461" i="7"/>
  <c r="K536" i="7"/>
  <c r="K815" i="7" l="1"/>
  <c r="K722" i="7" l="1"/>
  <c r="K721" i="7"/>
  <c r="K723" i="7"/>
  <c r="K724" i="7"/>
  <c r="K299" i="7" l="1"/>
  <c r="K296" i="7"/>
  <c r="K424" i="7" l="1"/>
  <c r="K422" i="7"/>
  <c r="K421" i="7"/>
  <c r="K423" i="7" l="1"/>
  <c r="K420" i="7" s="1"/>
  <c r="K147" i="7" l="1"/>
  <c r="K146" i="7" s="1"/>
  <c r="K145" i="7" s="1"/>
  <c r="K144" i="7" s="1"/>
  <c r="K143" i="7" s="1"/>
  <c r="K142" i="7" s="1"/>
  <c r="K298" i="7" l="1"/>
  <c r="K297" i="7" s="1"/>
  <c r="K481" i="7" l="1"/>
  <c r="K480" i="7"/>
  <c r="K465" i="7" l="1"/>
  <c r="K476" i="7" l="1"/>
  <c r="K110" i="7" l="1"/>
  <c r="K109" i="7" s="1"/>
  <c r="K108" i="7" s="1"/>
  <c r="K107" i="7"/>
  <c r="K87" i="7" l="1"/>
  <c r="K51" i="7"/>
  <c r="K579" i="7" l="1"/>
  <c r="K581" i="7"/>
  <c r="K580" i="7" s="1"/>
  <c r="K395" i="7" l="1"/>
  <c r="K394" i="7" s="1"/>
  <c r="K393" i="7" s="1"/>
  <c r="K707" i="7"/>
  <c r="K556" i="7" l="1"/>
  <c r="K555" i="7" s="1"/>
  <c r="K658" i="7" l="1"/>
  <c r="K472" i="7" l="1"/>
  <c r="K473" i="7"/>
  <c r="K463" i="7" l="1"/>
  <c r="K486" i="7" l="1"/>
  <c r="K485" i="7" s="1"/>
  <c r="K578" i="7" l="1"/>
  <c r="K577" i="7" s="1"/>
  <c r="K47" i="7"/>
  <c r="K607" i="7" l="1"/>
  <c r="K605" i="7"/>
  <c r="K175" i="7" l="1"/>
  <c r="K455" i="7" l="1"/>
  <c r="K516" i="7"/>
  <c r="K548" i="7" l="1"/>
  <c r="K542" i="7" l="1"/>
  <c r="K541" i="7" s="1"/>
  <c r="K478" i="7"/>
  <c r="K139" i="7" l="1"/>
  <c r="K633" i="7"/>
  <c r="K631" i="7"/>
  <c r="K630" i="7"/>
  <c r="K758" i="7" l="1"/>
  <c r="K741" i="7"/>
  <c r="K740" i="7"/>
  <c r="K714" i="7"/>
  <c r="K713" i="7" s="1"/>
  <c r="K712" i="7" s="1"/>
  <c r="K706" i="7"/>
  <c r="K702" i="7"/>
  <c r="K701" i="7"/>
  <c r="K690" i="7"/>
  <c r="K689" i="7"/>
  <c r="K683" i="7"/>
  <c r="K682" i="7"/>
  <c r="K681" i="7"/>
  <c r="K670" i="7" l="1"/>
  <c r="K669" i="7"/>
  <c r="K651" i="7"/>
  <c r="K650" i="7"/>
  <c r="K624" i="7"/>
  <c r="K603" i="7"/>
  <c r="K391" i="7" l="1"/>
  <c r="K390" i="7" s="1"/>
  <c r="K389" i="7" s="1"/>
  <c r="K388" i="7" s="1"/>
  <c r="K414" i="7"/>
  <c r="K361" i="7"/>
  <c r="K341" i="7"/>
  <c r="K335" i="7"/>
  <c r="K155" i="7"/>
  <c r="K141" i="7"/>
  <c r="K140" i="7" s="1"/>
  <c r="K92" i="7"/>
  <c r="K81" i="7"/>
  <c r="K82" i="7"/>
  <c r="K610" i="7" l="1"/>
  <c r="K609" i="7" s="1"/>
  <c r="K608" i="7" s="1"/>
  <c r="K720" i="7" l="1"/>
  <c r="K719" i="7" s="1"/>
  <c r="K718" i="7" l="1"/>
  <c r="K717" i="7" s="1"/>
  <c r="K716" i="7" s="1"/>
  <c r="K779" i="7"/>
  <c r="K75" i="7" l="1"/>
  <c r="K74" i="7" s="1"/>
  <c r="K73" i="7" s="1"/>
  <c r="K72" i="7" s="1"/>
  <c r="K427" i="7"/>
  <c r="K426" i="7" s="1"/>
  <c r="K425" i="7" s="1"/>
  <c r="K417" i="7" l="1"/>
  <c r="K501" i="7"/>
  <c r="K550" i="7"/>
  <c r="K600" i="7"/>
  <c r="K704" i="7" l="1"/>
  <c r="K649" i="7"/>
  <c r="K597" i="7"/>
  <c r="K596" i="7" s="1"/>
  <c r="K616" i="7"/>
  <c r="K615" i="7" s="1"/>
  <c r="K614" i="7" s="1"/>
  <c r="K613" i="7" l="1"/>
  <c r="K612" i="7" s="1"/>
  <c r="K409" i="7" l="1"/>
  <c r="K132" i="7" l="1"/>
  <c r="K131" i="7" s="1"/>
  <c r="K130" i="7" s="1"/>
  <c r="K129" i="7" s="1"/>
  <c r="K128" i="7" s="1"/>
  <c r="K606" i="7" l="1"/>
  <c r="K604" i="7"/>
  <c r="K602" i="7"/>
  <c r="K572" i="7"/>
  <c r="K571" i="7" s="1"/>
  <c r="K552" i="7"/>
  <c r="K549" i="7" s="1"/>
  <c r="K599" i="7" l="1"/>
  <c r="K383" i="7"/>
  <c r="K284" i="7"/>
  <c r="K288" i="7"/>
  <c r="K286" i="7"/>
  <c r="K106" i="7"/>
  <c r="K105" i="7" s="1"/>
  <c r="K104" i="7" s="1"/>
  <c r="K103" i="7" s="1"/>
  <c r="K102" i="7" s="1"/>
  <c r="K53" i="7"/>
  <c r="K595" i="7" l="1"/>
  <c r="K594" i="7" s="1"/>
  <c r="K593" i="7" s="1"/>
  <c r="K283" i="7"/>
  <c r="K282" i="7" s="1"/>
  <c r="K281" i="7" s="1"/>
  <c r="K280" i="7" s="1"/>
  <c r="K279" i="7" s="1"/>
  <c r="K527" i="7" l="1"/>
  <c r="K586" i="7" l="1"/>
  <c r="K585" i="7" s="1"/>
  <c r="K584" i="7" s="1"/>
  <c r="K161" i="7" l="1"/>
  <c r="K160" i="7" s="1"/>
  <c r="K159" i="7" s="1"/>
  <c r="K158" i="7" s="1"/>
  <c r="K157" i="7" s="1"/>
  <c r="K156" i="7" s="1"/>
  <c r="K746" i="7" l="1"/>
  <c r="K761" i="7"/>
  <c r="K760" i="7" s="1"/>
  <c r="K757" i="7" l="1"/>
  <c r="K295" i="7" l="1"/>
  <c r="K294" i="7" s="1"/>
  <c r="K293" i="7" s="1"/>
  <c r="K292" i="7" l="1"/>
  <c r="K291" i="7" s="1"/>
  <c r="K99" i="7"/>
  <c r="K98" i="7" s="1"/>
  <c r="K811" i="7" l="1"/>
  <c r="K808" i="7"/>
  <c r="K805" i="7"/>
  <c r="K799" i="7"/>
  <c r="K797" i="7"/>
  <c r="K795" i="7"/>
  <c r="K792" i="7"/>
  <c r="K789" i="7"/>
  <c r="K786" i="7"/>
  <c r="K776" i="7"/>
  <c r="K775" i="7" s="1"/>
  <c r="K768" i="7"/>
  <c r="K767" i="7" s="1"/>
  <c r="K766" i="7" s="1"/>
  <c r="K765" i="7" s="1"/>
  <c r="K764" i="7" s="1"/>
  <c r="K763" i="7" s="1"/>
  <c r="K756" i="7"/>
  <c r="K754" i="7"/>
  <c r="K753" i="7" s="1"/>
  <c r="K751" i="7"/>
  <c r="K750" i="7" s="1"/>
  <c r="K748" i="7"/>
  <c r="K744" i="7"/>
  <c r="K739" i="7"/>
  <c r="K731" i="7"/>
  <c r="K730" i="7" s="1"/>
  <c r="K729" i="7" s="1"/>
  <c r="K728" i="7" s="1"/>
  <c r="K727" i="7" s="1"/>
  <c r="K726" i="7" s="1"/>
  <c r="K710" i="7"/>
  <c r="K708" i="7"/>
  <c r="K700" i="7"/>
  <c r="K692" i="7"/>
  <c r="K688" i="7"/>
  <c r="K680" i="7"/>
  <c r="K679" i="7" s="1"/>
  <c r="K678" i="7" s="1"/>
  <c r="K672" i="7"/>
  <c r="K668" i="7"/>
  <c r="K662" i="7"/>
  <c r="K661" i="7" s="1"/>
  <c r="K660" i="7" s="1"/>
  <c r="K659" i="7" s="1"/>
  <c r="K657" i="7"/>
  <c r="K655" i="7"/>
  <c r="K653" i="7"/>
  <c r="K642" i="7"/>
  <c r="K641" i="7" s="1"/>
  <c r="K640" i="7" s="1"/>
  <c r="K639" i="7" s="1"/>
  <c r="K638" i="7" s="1"/>
  <c r="K637" i="7" s="1"/>
  <c r="K634" i="7"/>
  <c r="K629" i="7"/>
  <c r="K626" i="7"/>
  <c r="K622" i="7"/>
  <c r="K590" i="7"/>
  <c r="K589" i="7" s="1"/>
  <c r="K588" i="7" s="1"/>
  <c r="K583" i="7" s="1"/>
  <c r="K575" i="7"/>
  <c r="K574" i="7" s="1"/>
  <c r="K563" i="7"/>
  <c r="K562" i="7" s="1"/>
  <c r="K561" i="7" s="1"/>
  <c r="K560" i="7" s="1"/>
  <c r="K559" i="7" s="1"/>
  <c r="K558" i="7" s="1"/>
  <c r="K539" i="7"/>
  <c r="K537" i="7"/>
  <c r="K535" i="7"/>
  <c r="K531" i="7"/>
  <c r="K529" i="7"/>
  <c r="K525" i="7"/>
  <c r="K547" i="7"/>
  <c r="K546" i="7" s="1"/>
  <c r="K510" i="7"/>
  <c r="K509" i="7" s="1"/>
  <c r="K508" i="7" s="1"/>
  <c r="K507" i="7" s="1"/>
  <c r="K499" i="7"/>
  <c r="K505" i="7"/>
  <c r="K504" i="7" s="1"/>
  <c r="K493" i="7"/>
  <c r="K492" i="7" s="1"/>
  <c r="K491" i="7" s="1"/>
  <c r="K490" i="7" s="1"/>
  <c r="K475" i="7"/>
  <c r="K471" i="7"/>
  <c r="K469" i="7"/>
  <c r="K467" i="7"/>
  <c r="K464" i="7"/>
  <c r="K462" i="7"/>
  <c r="K460" i="7"/>
  <c r="K483" i="7"/>
  <c r="K482" i="7" s="1"/>
  <c r="K477" i="7"/>
  <c r="K454" i="7"/>
  <c r="K453" i="7" s="1"/>
  <c r="K452" i="7" s="1"/>
  <c r="K451" i="7" s="1"/>
  <c r="K446" i="7"/>
  <c r="K444" i="7"/>
  <c r="K442" i="7"/>
  <c r="K449" i="7"/>
  <c r="K448" i="7" s="1"/>
  <c r="K434" i="7"/>
  <c r="K433" i="7" s="1"/>
  <c r="K432" i="7" s="1"/>
  <c r="K431" i="7" s="1"/>
  <c r="K430" i="7" s="1"/>
  <c r="K429" i="7" s="1"/>
  <c r="K419" i="7"/>
  <c r="K415" i="7"/>
  <c r="K412" i="7"/>
  <c r="K406" i="7"/>
  <c r="K403" i="7"/>
  <c r="K401" i="7"/>
  <c r="K380" i="7"/>
  <c r="K373" i="7"/>
  <c r="K372" i="7" s="1"/>
  <c r="K371" i="7" s="1"/>
  <c r="K370" i="7" s="1"/>
  <c r="K369" i="7" s="1"/>
  <c r="K368" i="7" s="1"/>
  <c r="K366" i="7"/>
  <c r="K365" i="7" s="1"/>
  <c r="K363" i="7"/>
  <c r="K359" i="7"/>
  <c r="K356" i="7"/>
  <c r="K355" i="7" s="1"/>
  <c r="K348" i="7"/>
  <c r="K347" i="7" s="1"/>
  <c r="K346" i="7" s="1"/>
  <c r="K345" i="7" s="1"/>
  <c r="K344" i="7" s="1"/>
  <c r="K343" i="7" s="1"/>
  <c r="K339" i="7"/>
  <c r="K338" i="7" s="1"/>
  <c r="K333" i="7"/>
  <c r="K332" i="7" s="1"/>
  <c r="K331" i="7" s="1"/>
  <c r="K329" i="7"/>
  <c r="K327" i="7"/>
  <c r="K325" i="7"/>
  <c r="K321" i="7"/>
  <c r="K318" i="7"/>
  <c r="K316" i="7"/>
  <c r="K312" i="7"/>
  <c r="K304" i="7"/>
  <c r="K303" i="7" s="1"/>
  <c r="K302" i="7" s="1"/>
  <c r="K301" i="7" s="1"/>
  <c r="K300" i="7" s="1"/>
  <c r="K290" i="7" s="1"/>
  <c r="K277" i="7"/>
  <c r="K273" i="7"/>
  <c r="K270" i="7"/>
  <c r="K266" i="7"/>
  <c r="K258" i="7"/>
  <c r="K257" i="7" s="1"/>
  <c r="K256" i="7" s="1"/>
  <c r="K255" i="7" s="1"/>
  <c r="K254" i="7" s="1"/>
  <c r="K253" i="7" s="1"/>
  <c r="K251" i="7"/>
  <c r="K250" i="7" s="1"/>
  <c r="K249" i="7" s="1"/>
  <c r="K248" i="7" s="1"/>
  <c r="K247" i="7" s="1"/>
  <c r="K246" i="7" s="1"/>
  <c r="K244" i="7"/>
  <c r="K243" i="7" s="1"/>
  <c r="K242" i="7" s="1"/>
  <c r="K241" i="7" s="1"/>
  <c r="K240" i="7" s="1"/>
  <c r="K236" i="7"/>
  <c r="K235" i="7" s="1"/>
  <c r="K232" i="7"/>
  <c r="K231" i="7" s="1"/>
  <c r="K230" i="7" s="1"/>
  <c r="K229" i="7" s="1"/>
  <c r="K224" i="7"/>
  <c r="K223" i="7" s="1"/>
  <c r="K222" i="7" s="1"/>
  <c r="K221" i="7" s="1"/>
  <c r="K220" i="7" s="1"/>
  <c r="K219" i="7" s="1"/>
  <c r="K216" i="7"/>
  <c r="K215" i="7" s="1"/>
  <c r="K214" i="7" s="1"/>
  <c r="K213" i="7" s="1"/>
  <c r="K212" i="7" s="1"/>
  <c r="K211" i="7" s="1"/>
  <c r="K209" i="7"/>
  <c r="K208" i="7" s="1"/>
  <c r="K207" i="7" s="1"/>
  <c r="K206" i="7" s="1"/>
  <c r="K205" i="7" s="1"/>
  <c r="K204" i="7" s="1"/>
  <c r="K202" i="7"/>
  <c r="K200" i="7"/>
  <c r="K194" i="7"/>
  <c r="K187" i="7"/>
  <c r="K186" i="7" s="1"/>
  <c r="K185" i="7" s="1"/>
  <c r="K184" i="7" s="1"/>
  <c r="K179" i="7"/>
  <c r="K178" i="7" s="1"/>
  <c r="K177" i="7" s="1"/>
  <c r="K176" i="7" s="1"/>
  <c r="K174" i="7"/>
  <c r="K173" i="7" s="1"/>
  <c r="K172" i="7" s="1"/>
  <c r="K171" i="7" s="1"/>
  <c r="K170" i="7" s="1"/>
  <c r="K168" i="7"/>
  <c r="K167" i="7"/>
  <c r="K166" i="7" s="1"/>
  <c r="K165" i="7" s="1"/>
  <c r="K164" i="7" s="1"/>
  <c r="K154" i="7"/>
  <c r="K153" i="7" s="1"/>
  <c r="K152" i="7" s="1"/>
  <c r="K151" i="7" s="1"/>
  <c r="K150" i="7" s="1"/>
  <c r="K149" i="7" s="1"/>
  <c r="K138" i="7"/>
  <c r="K126" i="7"/>
  <c r="K124" i="7"/>
  <c r="K122" i="7"/>
  <c r="K121" i="7" s="1"/>
  <c r="K115" i="7"/>
  <c r="K114" i="7" s="1"/>
  <c r="K113" i="7" s="1"/>
  <c r="K112" i="7" s="1"/>
  <c r="K101" i="7" s="1"/>
  <c r="K95" i="7"/>
  <c r="K94" i="7" s="1"/>
  <c r="K93" i="7" s="1"/>
  <c r="K91" i="7"/>
  <c r="K89" i="7"/>
  <c r="K80" i="7"/>
  <c r="K79" i="7" s="1"/>
  <c r="K69" i="7"/>
  <c r="K68" i="7" s="1"/>
  <c r="K67" i="7" s="1"/>
  <c r="K66" i="7" s="1"/>
  <c r="K64" i="7"/>
  <c r="K63" i="7" s="1"/>
  <c r="K62" i="7" s="1"/>
  <c r="K61" i="7" s="1"/>
  <c r="K58" i="7"/>
  <c r="K55" i="7"/>
  <c r="K46" i="7"/>
  <c r="K43" i="7"/>
  <c r="K42" i="7" s="1"/>
  <c r="K41" i="7" s="1"/>
  <c r="K40" i="7" s="1"/>
  <c r="K37" i="7"/>
  <c r="K36" i="7" s="1"/>
  <c r="K35" i="7" s="1"/>
  <c r="K34" i="7" s="1"/>
  <c r="K29" i="7"/>
  <c r="K28" i="7" s="1"/>
  <c r="K570" i="7" l="1"/>
  <c r="K569" i="7" s="1"/>
  <c r="K568" i="7" s="1"/>
  <c r="K567" i="7" s="1"/>
  <c r="K86" i="7"/>
  <c r="K78" i="7" s="1"/>
  <c r="K77" i="7" s="1"/>
  <c r="K71" i="7" s="1"/>
  <c r="K466" i="7"/>
  <c r="K163" i="7"/>
  <c r="K311" i="7"/>
  <c r="K459" i="7"/>
  <c r="K648" i="7"/>
  <c r="K647" i="7" s="1"/>
  <c r="K646" i="7" s="1"/>
  <c r="K645" i="7" s="1"/>
  <c r="K411" i="7"/>
  <c r="K687" i="7"/>
  <c r="K686" i="7" s="1"/>
  <c r="K685" i="7" s="1"/>
  <c r="K684" i="7" s="1"/>
  <c r="K137" i="7"/>
  <c r="K136" i="7" s="1"/>
  <c r="K135" i="7" s="1"/>
  <c r="K134" i="7" s="1"/>
  <c r="K774" i="7"/>
  <c r="K193" i="7"/>
  <c r="K192" i="7" s="1"/>
  <c r="K628" i="7"/>
  <c r="K379" i="7"/>
  <c r="K378" i="7" s="1"/>
  <c r="K377" i="7" s="1"/>
  <c r="K376" i="7" s="1"/>
  <c r="K375" i="7" s="1"/>
  <c r="K52" i="7"/>
  <c r="K27" i="7"/>
  <c r="K26" i="7" s="1"/>
  <c r="K25" i="7" s="1"/>
  <c r="K24" i="7" s="1"/>
  <c r="K738" i="7"/>
  <c r="K737" i="7" s="1"/>
  <c r="K736" i="7" s="1"/>
  <c r="K699" i="7"/>
  <c r="K698" i="7" s="1"/>
  <c r="K697" i="7" s="1"/>
  <c r="K785" i="7"/>
  <c r="K784" i="7" s="1"/>
  <c r="K783" i="7" s="1"/>
  <c r="K782" i="7" s="1"/>
  <c r="K804" i="7"/>
  <c r="K803" i="7" s="1"/>
  <c r="K802" i="7" s="1"/>
  <c r="K801" i="7" s="1"/>
  <c r="K498" i="7"/>
  <c r="K497" i="7" s="1"/>
  <c r="K265" i="7"/>
  <c r="K667" i="7"/>
  <c r="K666" i="7" s="1"/>
  <c r="K665" i="7" s="1"/>
  <c r="K664" i="7" s="1"/>
  <c r="K120" i="7"/>
  <c r="K119" i="7" s="1"/>
  <c r="K118" i="7" s="1"/>
  <c r="K272" i="7"/>
  <c r="K337" i="7"/>
  <c r="K400" i="7"/>
  <c r="K515" i="7"/>
  <c r="K534" i="7"/>
  <c r="K199" i="7"/>
  <c r="K198" i="7" s="1"/>
  <c r="K197" i="7" s="1"/>
  <c r="K196" i="7" s="1"/>
  <c r="K358" i="7"/>
  <c r="K234" i="7"/>
  <c r="K228" i="7" s="1"/>
  <c r="K227" i="7" s="1"/>
  <c r="K226" i="7" s="1"/>
  <c r="K320" i="7"/>
  <c r="K441" i="7"/>
  <c r="K440" i="7" s="1"/>
  <c r="K621" i="7"/>
  <c r="K677" i="7"/>
  <c r="K676" i="7" s="1"/>
  <c r="K514" i="7" l="1"/>
  <c r="K513" i="7" s="1"/>
  <c r="K512" i="7" s="1"/>
  <c r="K458" i="7"/>
  <c r="K457" i="7" s="1"/>
  <c r="K456" i="7" s="1"/>
  <c r="K354" i="7"/>
  <c r="K353" i="7" s="1"/>
  <c r="K352" i="7" s="1"/>
  <c r="K351" i="7" s="1"/>
  <c r="K350" i="7" s="1"/>
  <c r="K675" i="7"/>
  <c r="K674" i="7" s="1"/>
  <c r="K620" i="7"/>
  <c r="K619" i="7" s="1"/>
  <c r="K618" i="7" s="1"/>
  <c r="K773" i="7"/>
  <c r="K772" i="7" s="1"/>
  <c r="K771" i="7" s="1"/>
  <c r="K399" i="7"/>
  <c r="K398" i="7" s="1"/>
  <c r="K387" i="7"/>
  <c r="K117" i="7"/>
  <c r="K696" i="7"/>
  <c r="K695" i="7" s="1"/>
  <c r="K264" i="7"/>
  <c r="K263" i="7" s="1"/>
  <c r="K262" i="7" s="1"/>
  <c r="K261" i="7" s="1"/>
  <c r="K260" i="7" s="1"/>
  <c r="K735" i="7"/>
  <c r="K734" i="7" s="1"/>
  <c r="K733" i="7" s="1"/>
  <c r="K496" i="7"/>
  <c r="K495" i="7" s="1"/>
  <c r="K183" i="7"/>
  <c r="K182" i="7" s="1"/>
  <c r="K781" i="7"/>
  <c r="K310" i="7"/>
  <c r="K309" i="7" s="1"/>
  <c r="K308" i="7" s="1"/>
  <c r="K307" i="7" s="1"/>
  <c r="K306" i="7" s="1"/>
  <c r="K45" i="7"/>
  <c r="K39" i="7" s="1"/>
  <c r="K439" i="7"/>
  <c r="K438" i="7" s="1"/>
  <c r="K437" i="7" l="1"/>
  <c r="K436" i="7" s="1"/>
  <c r="K770" i="7"/>
  <c r="K694" i="7"/>
  <c r="K397" i="7"/>
  <c r="K592" i="7"/>
  <c r="K566" i="7" s="1"/>
  <c r="K33" i="7"/>
  <c r="K32" i="7" s="1"/>
  <c r="K386" i="7" l="1"/>
  <c r="K385" i="7" s="1"/>
  <c r="K644" i="7"/>
  <c r="K636" i="7" s="1"/>
  <c r="K23" i="7" l="1"/>
  <c r="O23" i="7" s="1"/>
</calcChain>
</file>

<file path=xl/comments1.xml><?xml version="1.0" encoding="utf-8"?>
<comments xmlns="http://schemas.openxmlformats.org/spreadsheetml/2006/main">
  <authors>
    <author>Гузий НН.</author>
  </authors>
  <commentList>
    <comment ref="K321" authorId="0">
      <text>
        <r>
          <rPr>
            <b/>
            <sz val="9"/>
            <color indexed="81"/>
            <rFont val="Tahoma"/>
            <family val="2"/>
            <charset val="204"/>
          </rPr>
          <t>Гузий НН.:</t>
        </r>
        <r>
          <rPr>
            <sz val="9"/>
            <color indexed="81"/>
            <rFont val="Tahoma"/>
            <family val="2"/>
            <charset val="204"/>
          </rPr>
          <t xml:space="preserve">
пересмотреть  сНП20274</t>
        </r>
      </text>
    </comment>
  </commentList>
</comments>
</file>

<file path=xl/sharedStrings.xml><?xml version="1.0" encoding="utf-8"?>
<sst xmlns="http://schemas.openxmlformats.org/spreadsheetml/2006/main" count="4524" uniqueCount="416">
  <si>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</si>
  <si>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</si>
  <si>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</si>
  <si>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</si>
  <si>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</si>
  <si>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</si>
  <si>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</si>
  <si>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</si>
  <si>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</si>
  <si>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</si>
  <si>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</si>
  <si>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</si>
  <si>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</si>
  <si>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</si>
  <si>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</si>
  <si>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</si>
  <si>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</si>
  <si>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</si>
  <si>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</si>
  <si>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</si>
  <si>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</si>
  <si>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</si>
  <si>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</si>
  <si>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</si>
  <si>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</si>
  <si>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</si>
  <si>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</si>
  <si>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</si>
  <si>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</si>
  <si>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</si>
  <si>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</si>
  <si>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</si>
  <si>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</si>
  <si>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</si>
  <si>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</si>
  <si>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</si>
  <si>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</si>
  <si>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</si>
  <si>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</si>
  <si>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</si>
  <si>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</si>
  <si>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</si>
  <si>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</si>
  <si>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</si>
  <si>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</si>
  <si>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</si>
  <si>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</si>
  <si>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</si>
  <si>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</si>
  <si>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</si>
  <si>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</si>
  <si>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</si>
  <si>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</si>
  <si>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</si>
  <si>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</si>
  <si>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</si>
  <si>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</si>
  <si>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</si>
  <si>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</si>
  <si>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</si>
  <si>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</si>
  <si>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</si>
  <si>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</si>
  <si>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</si>
  <si>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</si>
  <si>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</si>
  <si>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</si>
  <si>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</si>
  <si>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</si>
  <si>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</si>
  <si>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</si>
  <si>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</si>
  <si>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</si>
  <si>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</si>
  <si>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</si>
  <si>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</si>
  <si>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</si>
  <si>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</si>
  <si>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</si>
  <si>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</si>
  <si>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</si>
  <si>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</si>
  <si>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</si>
  <si>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</si>
  <si>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</si>
  <si>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</si>
  <si>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</si>
  <si>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</si>
  <si>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</si>
  <si>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</si>
  <si>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</si>
  <si>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</si>
  <si>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</si>
  <si>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</si>
  <si>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</si>
  <si>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</si>
  <si>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</si>
  <si>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</si>
  <si>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</si>
  <si>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</si>
  <si>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</si>
  <si>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</si>
  <si>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</si>
  <si>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</si>
  <si>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</si>
  <si>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</si>
  <si>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</si>
  <si>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</si>
  <si>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</si>
  <si>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</si>
  <si>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</si>
  <si>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</si>
  <si>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</si>
  <si>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</si>
  <si>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</si>
  <si>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</si>
  <si>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</si>
  <si>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</si>
  <si>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</si>
  <si>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</si>
  <si>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</si>
  <si>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</si>
  <si>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</si>
  <si>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</si>
  <si>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</si>
  <si>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</si>
  <si>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</si>
  <si>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</si>
  <si>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</si>
  <si>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</si>
  <si>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Сумма</t>
  </si>
  <si>
    <t>ВЕДОМСТВЕННАЯ СТРУКТУРА</t>
  </si>
  <si>
    <t>21610</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</si>
  <si>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</si>
  <si>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</si>
  <si>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</si>
  <si>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</si>
  <si>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</si>
  <si>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</si>
  <si>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</si>
  <si>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</si>
  <si>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</si>
  <si>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</si>
  <si>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</si>
  <si>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</si>
  <si>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</si>
  <si>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</si>
  <si>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</si>
  <si>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</si>
  <si>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</si>
  <si>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</si>
  <si>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</si>
  <si>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</si>
  <si>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</si>
  <si>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</si>
  <si>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</si>
  <si>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</si>
  <si>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</si>
  <si>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</si>
  <si>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</si>
  <si>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</si>
  <si>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</si>
  <si>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</si>
  <si>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</si>
  <si>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</si>
  <si>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</si>
  <si>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</si>
  <si>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</si>
  <si>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</si>
  <si>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</si>
  <si>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</si>
  <si>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</si>
  <si>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</si>
  <si>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</si>
  <si>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</si>
  <si>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</si>
  <si>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Обеспечение жилыми помещениями детей-сирот и детей, оставшихся без попечения родителей, а также лиц из их числа</t>
  </si>
  <si>
    <t>L3040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</si>
  <si>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</si>
  <si>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</si>
  <si>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</si>
  <si>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Федеральный проект  «Культурная среда»</t>
  </si>
  <si>
    <t>A1</t>
  </si>
  <si>
    <t>Государственная поддержка отрасли культуры</t>
  </si>
  <si>
    <t>55190</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</si>
  <si>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</si>
  <si>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</si>
  <si>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</si>
  <si>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</si>
  <si>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</si>
  <si>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</si>
  <si>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</si>
  <si>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</si>
  <si>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</si>
  <si>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</si>
  <si>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</si>
  <si>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</si>
  <si>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</si>
  <si>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</si>
  <si>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</si>
  <si>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</si>
  <si>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</si>
  <si>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</si>
  <si>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</si>
  <si>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</si>
  <si>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</si>
  <si>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</si>
  <si>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</si>
  <si>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</si>
  <si>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</si>
  <si>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</si>
  <si>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</si>
  <si>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</si>
  <si>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</si>
  <si>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</si>
  <si>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</si>
  <si>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</si>
  <si>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</si>
  <si>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</si>
  <si>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</si>
  <si>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</si>
  <si>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</si>
  <si>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</si>
  <si>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</si>
  <si>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R3032</t>
  </si>
  <si>
    <t>А0820</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</si>
  <si>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</si>
  <si>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</si>
  <si>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</si>
  <si>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</si>
  <si>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</si>
  <si>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</si>
  <si>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</si>
  <si>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</si>
  <si>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</si>
  <si>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</si>
  <si>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</si>
  <si>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</si>
  <si>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</si>
  <si>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</si>
  <si>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</si>
  <si>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</si>
  <si>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</si>
  <si>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</si>
  <si>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</si>
  <si>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</si>
  <si>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</si>
  <si>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</si>
  <si>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</si>
  <si>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</si>
  <si>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</si>
  <si>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</si>
  <si>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</si>
  <si>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</si>
  <si>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</si>
  <si>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</si>
  <si>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</si>
  <si>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</si>
  <si>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</si>
  <si>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</si>
  <si>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</si>
  <si>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</si>
  <si>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</si>
  <si>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</si>
  <si>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</si>
  <si>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</si>
  <si>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</si>
  <si>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</si>
  <si>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</si>
  <si>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</si>
  <si>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</si>
  <si>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</si>
  <si>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</si>
  <si>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</si>
  <si>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</si>
  <si>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</si>
  <si>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</si>
  <si>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</si>
  <si>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</si>
  <si>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</si>
  <si>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</si>
  <si>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</si>
  <si>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</si>
  <si>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</si>
  <si>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</si>
  <si>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</si>
  <si>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</si>
  <si>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 xml:space="preserve">Совершенствование деятельности муниципальных учреждений дополнительного образования отрасли «Культура» </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</si>
  <si>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</si>
  <si>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</si>
  <si>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</si>
  <si>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</si>
  <si>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</si>
  <si>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</si>
  <si>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</si>
  <si>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</si>
  <si>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</si>
  <si>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</si>
  <si>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</si>
  <si>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</si>
  <si>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</si>
  <si>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</si>
  <si>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</si>
  <si>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</si>
  <si>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</si>
  <si>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</si>
  <si>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</si>
  <si>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</si>
  <si>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</si>
  <si>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</si>
  <si>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</si>
  <si>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</si>
  <si>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</si>
  <si>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</si>
  <si>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</si>
  <si>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</si>
  <si>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</si>
  <si>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</si>
  <si>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</si>
  <si>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</si>
  <si>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</si>
  <si>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</si>
  <si>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</si>
  <si>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</si>
  <si>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</si>
  <si>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</si>
  <si>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</si>
  <si>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</si>
  <si>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</si>
  <si>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</si>
  <si>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</si>
  <si>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</si>
  <si>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</si>
  <si>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</si>
  <si>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</si>
  <si>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</si>
  <si>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</si>
  <si>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Реализация мероприятий муниципальной программы "Развитие культуры"</t>
  </si>
  <si>
    <t>Создание условий для отдыха населения и организации обустройства мест отдыха населения</t>
  </si>
  <si>
    <t>30100</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</si>
  <si>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</si>
  <si>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</si>
  <si>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</si>
  <si>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</si>
  <si>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</si>
  <si>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</si>
  <si>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</si>
  <si>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</si>
  <si>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Обеспечение деятельности подведомственных учреждений</t>
  </si>
  <si>
    <t>Условно утвержденные расходы</t>
  </si>
  <si>
    <t>000</t>
  </si>
  <si>
    <t>Дорожное хозяйство (дорожные фонды)</t>
  </si>
  <si>
    <t>30300</t>
  </si>
  <si>
    <t>Основные мероприятия муниципальной программы «Развитие жилищно-коммунального хозяйства»</t>
  </si>
  <si>
    <t>Модернизация систем водоснабжения и водоотведения</t>
  </si>
  <si>
    <t>Управление по делам ГО и ЧС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</si>
  <si>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</si>
  <si>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</si>
  <si>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</si>
  <si>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</si>
  <si>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2026 год </t>
  </si>
  <si>
    <t>L7500</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</si>
  <si>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</si>
  <si>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</si>
  <si>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</si>
  <si>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</si>
  <si>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Совершенствование деятельности муниципальных учреждений отрасли "Культура"</t>
  </si>
  <si>
    <t>Реализация мероприятий подпрограммы "Водопроводно-канализационное хозяйство"</t>
  </si>
  <si>
    <t>Подпрограмма "Водопроводно-канализационное хозяйство"</t>
  </si>
  <si>
    <t>Подпрограмма "Благоустройство территорий"</t>
  </si>
  <si>
    <t>Реализация мероприятий подпрограммы "Благоустройство територий"</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</si>
  <si>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</si>
  <si>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</si>
  <si>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</si>
  <si>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</si>
  <si>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</si>
  <si>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</si>
  <si>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Реализация мероприятий подпрограммы «Профилактика терроризма и экстремизма»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</si>
  <si>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</si>
  <si>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</si>
  <si>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Глава муниципального образования Туапсинский муниципальный округ Краснодарского края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</si>
  <si>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</si>
  <si>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</si>
  <si>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</si>
  <si>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</si>
  <si>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</si>
  <si>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</si>
  <si>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</si>
  <si>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</si>
  <si>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</si>
  <si>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</si>
  <si>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</si>
  <si>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</si>
  <si>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</si>
  <si>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</si>
  <si>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Обслуживание государственного (муниципального) внутреннего долга</t>
  </si>
  <si>
    <t>Благоустройство</t>
  </si>
  <si>
    <t>Обеспечение деятельности муниципального бюджетного учреждения</t>
  </si>
  <si>
    <t>Региональный проект "Семейные ценности и инфраструктура культуры"</t>
  </si>
  <si>
    <t>Я5</t>
  </si>
  <si>
    <t>Ежегодные членские взносы</t>
  </si>
  <si>
    <t>23030</t>
  </si>
  <si>
    <t>Ю4</t>
  </si>
  <si>
    <t>57500</t>
  </si>
  <si>
    <t>24860</t>
  </si>
  <si>
    <t>Повышение уровня благоустройства населенных пунктов Туапсинского муниципального округа</t>
  </si>
  <si>
    <t>Уличное освещение</t>
  </si>
  <si>
    <t>Региональный проект "Все лучшее детям"</t>
  </si>
  <si>
    <t>SД030</t>
  </si>
  <si>
    <t>АД030</t>
  </si>
  <si>
    <t>Строительство (реконструкция) автомобильных дорог общего пользования местного значения сверх сумм софинансирования</t>
  </si>
  <si>
    <t>Строительство (реконструкция) автомобильных дорог общего пользования местного значения</t>
  </si>
  <si>
    <t>финансового управления администрации</t>
  </si>
  <si>
    <t xml:space="preserve">Туапсинского муниципального округа   </t>
  </si>
  <si>
    <t>И.Б. Тищенко</t>
  </si>
  <si>
    <t>Исполняющий обязанности начальника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</si>
</sst>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 numFmtId="169" formatCode="#,##0.0_ ;\-#,##0.0\ "/>
    <numFmt numFmtId="170" formatCode="_-* #,##0.0_р_._-;\-* #,##0.0_р_._-;_-* &quot;-&quot;?_р_._-;_-@_-"/>
  </numFmts>
  <fonts count="55"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9"/>
      <color indexed="81"/>
      <name val="Tahoma"/>
      <family val="2"/>
      <charset val="204"/>
    </font>
    <font>
      <sz val="9"/>
      <color indexed="81"/>
      <name val="Tahoma"/>
      <family val="2"/>
      <charset val="204"/>
    </font>
    <font>
      <b/>
      <sz val="11"/>
      <color rgb="FFFF0000"/>
      <name val="Arial Cyr"/>
      <charset val="204"/>
    </font>
    <font>
      <sz val="14"/>
      <color theme="1"/>
      <name val="Arial Cyr"/>
      <charset val="204"/>
    </font>
    <font>
      <sz val="14"/>
      <color theme="1"/>
      <name val="Times New Roman"/>
      <family val="1"/>
      <charset val="204"/>
    </font>
    <font>
      <sz val="10"/>
      <color theme="1"/>
      <name val="Arial Cyr"/>
      <charset val="204"/>
    </font>
    <font>
      <sz val="14"/>
      <color rgb="FF000000"/>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463">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7" borderId="1" applyNumberFormat="0" applyAlignment="0" applyProtection="0"/>
    <xf numFmtId="0" fontId="25" fillId="20" borderId="2" applyNumberFormat="0" applyAlignment="0" applyProtection="0"/>
    <xf numFmtId="0" fontId="26" fillId="20" borderId="1" applyNumberFormat="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0" borderId="6" applyNumberFormat="0" applyFill="0" applyAlignment="0" applyProtection="0"/>
    <xf numFmtId="0" fontId="31" fillId="21" borderId="7" applyNumberFormat="0" applyAlignment="0" applyProtection="0"/>
    <xf numFmtId="0" fontId="32" fillId="0" borderId="0" applyNumberFormat="0" applyFill="0" applyBorder="0" applyAlignment="0" applyProtection="0"/>
    <xf numFmtId="0" fontId="33" fillId="22" borderId="0" applyNumberFormat="0" applyBorder="0" applyAlignment="0" applyProtection="0"/>
    <xf numFmtId="0" fontId="34" fillId="3" borderId="0" applyNumberFormat="0" applyBorder="0" applyAlignment="0" applyProtection="0"/>
    <xf numFmtId="0" fontId="35" fillId="0" borderId="0" applyNumberFormat="0" applyFill="0" applyBorder="0" applyAlignment="0" applyProtection="0"/>
    <xf numFmtId="0" fontId="17" fillId="23" borderId="8" applyNumberFormat="0" applyFont="0" applyAlignment="0" applyProtection="0"/>
    <xf numFmtId="0" fontId="36" fillId="0" borderId="9" applyNumberFormat="0" applyFill="0" applyAlignment="0" applyProtection="0"/>
    <xf numFmtId="0" fontId="37" fillId="0" borderId="0" applyNumberFormat="0" applyFill="0" applyBorder="0" applyAlignment="0" applyProtection="0"/>
    <xf numFmtId="43" fontId="39" fillId="0" borderId="0" applyFont="0" applyFill="0" applyBorder="0" applyAlignment="0" applyProtection="0"/>
    <xf numFmtId="0" fontId="38" fillId="4" borderId="0" applyNumberFormat="0" applyBorder="0" applyAlignment="0" applyProtection="0"/>
    <xf numFmtId="0" fontId="40" fillId="0" borderId="0"/>
    <xf numFmtId="0" fontId="41" fillId="0" borderId="0"/>
    <xf numFmtId="9" fontId="39" fillId="0" borderId="0" applyFont="0" applyFill="0" applyBorder="0" applyAlignment="0" applyProtection="0"/>
    <xf numFmtId="0" fontId="41" fillId="0" borderId="0"/>
    <xf numFmtId="43" fontId="17" fillId="0" borderId="0" applyFont="0" applyFill="0" applyBorder="0" applyAlignment="0" applyProtection="0"/>
    <xf numFmtId="0" fontId="16" fillId="0" borderId="0"/>
    <xf numFmtId="9" fontId="17" fillId="0" borderId="0" applyFont="0" applyFill="0" applyBorder="0" applyAlignment="0" applyProtection="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164" fontId="17" fillId="0" borderId="0" applyFont="0" applyFill="0" applyBorder="0" applyAlignment="0" applyProtection="0"/>
    <xf numFmtId="0" fontId="6" fillId="0" borderId="0"/>
    <xf numFmtId="0" fontId="6" fillId="0" borderId="0"/>
    <xf numFmtId="0" fontId="5" fillId="0" borderId="0"/>
    <xf numFmtId="0" fontId="4" fillId="0" borderId="0"/>
    <xf numFmtId="0" fontId="4" fillId="0" borderId="0"/>
    <xf numFmtId="43" fontId="17" fillId="0" borderId="0" applyFont="0" applyFill="0" applyBorder="0" applyAlignment="0" applyProtection="0"/>
    <xf numFmtId="0" fontId="4" fillId="0" borderId="0"/>
    <xf numFmtId="9" fontId="1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9">
    <xf numFmtId="0" fontId="0" fillId="0" borderId="0" xfId="0"/>
    <xf numFmtId="0" fontId="19" fillId="0" borderId="0" xfId="0" applyFont="1" applyFill="1" applyAlignment="1">
      <alignment vertical="top"/>
    </xf>
    <xf numFmtId="0" fontId="19" fillId="0" borderId="0" xfId="0" applyFont="1" applyFill="1" applyAlignment="1">
      <alignment horizontal="justify" vertical="justify"/>
    </xf>
    <xf numFmtId="0" fontId="19" fillId="0" borderId="0" xfId="0" applyFont="1" applyFill="1" applyAlignment="1">
      <alignment horizontal="center" vertical="top"/>
    </xf>
    <xf numFmtId="49" fontId="19" fillId="0" borderId="0" xfId="0" applyNumberFormat="1" applyFont="1" applyFill="1" applyAlignment="1">
      <alignment horizontal="center" vertical="top"/>
    </xf>
    <xf numFmtId="0" fontId="51" fillId="0" borderId="0" xfId="0" applyFont="1" applyFill="1" applyAlignment="1">
      <alignment horizontal="center" vertical="top"/>
    </xf>
    <xf numFmtId="4" fontId="44" fillId="0" borderId="0" xfId="0" applyNumberFormat="1" applyFont="1" applyFill="1" applyAlignment="1">
      <alignment vertical="top"/>
    </xf>
    <xf numFmtId="0" fontId="20" fillId="0" borderId="0" xfId="0" applyFont="1" applyFill="1" applyAlignment="1">
      <alignment vertical="top"/>
    </xf>
    <xf numFmtId="0" fontId="20" fillId="0" borderId="0" xfId="0" applyFont="1" applyFill="1" applyBorder="1" applyAlignment="1">
      <alignment horizontal="justify" vertical="justify"/>
    </xf>
    <xf numFmtId="0" fontId="20" fillId="0" borderId="0" xfId="0" applyFont="1" applyFill="1" applyAlignment="1">
      <alignment horizontal="center" vertical="top"/>
    </xf>
    <xf numFmtId="49" fontId="20" fillId="0" borderId="0" xfId="0" applyNumberFormat="1" applyFont="1" applyFill="1" applyAlignment="1">
      <alignment horizontal="center" vertical="top"/>
    </xf>
    <xf numFmtId="49" fontId="20" fillId="0" borderId="0" xfId="0" applyNumberFormat="1" applyFont="1" applyFill="1" applyBorder="1" applyAlignment="1">
      <alignment horizontal="center" vertical="top"/>
    </xf>
    <xf numFmtId="0" fontId="20" fillId="0" borderId="0" xfId="0" applyFont="1" applyFill="1" applyBorder="1" applyAlignment="1">
      <alignment horizontal="center" vertical="top"/>
    </xf>
    <xf numFmtId="0" fontId="21" fillId="0" borderId="0" xfId="0" applyFont="1" applyFill="1" applyBorder="1" applyAlignment="1" applyProtection="1">
      <alignment horizontal="center" vertical="top" wrapText="1"/>
      <protection locked="0"/>
    </xf>
    <xf numFmtId="0" fontId="21" fillId="0" borderId="0" xfId="0" applyFont="1" applyFill="1" applyBorder="1" applyAlignment="1" applyProtection="1">
      <alignment horizontal="justify" vertical="justify" wrapText="1"/>
      <protection locked="0"/>
    </xf>
    <xf numFmtId="49" fontId="21" fillId="0" borderId="0" xfId="0" applyNumberFormat="1" applyFont="1" applyFill="1" applyBorder="1" applyAlignment="1" applyProtection="1">
      <alignment horizontal="center" vertical="top" wrapText="1"/>
      <protection locked="0"/>
    </xf>
    <xf numFmtId="4" fontId="19" fillId="0" borderId="0" xfId="0" applyNumberFormat="1" applyFont="1" applyFill="1" applyAlignment="1">
      <alignment vertical="top"/>
    </xf>
    <xf numFmtId="49" fontId="42" fillId="0" borderId="13" xfId="0" applyNumberFormat="1"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justify" wrapText="1"/>
      <protection locked="0"/>
    </xf>
    <xf numFmtId="0" fontId="43" fillId="0" borderId="10" xfId="0" applyFont="1" applyFill="1" applyBorder="1" applyAlignment="1" applyProtection="1">
      <alignment horizontal="center" vertical="top" wrapText="1"/>
      <protection locked="0"/>
    </xf>
    <xf numFmtId="168" fontId="19" fillId="0" borderId="0" xfId="0" applyNumberFormat="1" applyFont="1" applyFill="1" applyAlignment="1">
      <alignment vertical="top"/>
    </xf>
    <xf numFmtId="0" fontId="42" fillId="0" borderId="10" xfId="0" applyFont="1" applyFill="1" applyBorder="1" applyAlignment="1" applyProtection="1">
      <alignment horizontal="justify" vertical="justify" wrapText="1"/>
      <protection locked="0"/>
    </xf>
    <xf numFmtId="49" fontId="42" fillId="0" borderId="10" xfId="0" applyNumberFormat="1" applyFont="1" applyFill="1" applyBorder="1" applyAlignment="1" applyProtection="1">
      <alignment horizontal="center" vertical="top" wrapText="1"/>
      <protection locked="0"/>
    </xf>
    <xf numFmtId="1" fontId="42" fillId="0" borderId="13" xfId="0" applyNumberFormat="1" applyFont="1" applyFill="1" applyBorder="1" applyAlignment="1" applyProtection="1">
      <alignment horizontal="center" vertical="top" wrapText="1"/>
      <protection locked="0"/>
    </xf>
    <xf numFmtId="165" fontId="42" fillId="0" borderId="10" xfId="0" applyNumberFormat="1" applyFont="1" applyFill="1" applyBorder="1" applyAlignment="1" applyProtection="1">
      <alignment horizontal="left" vertical="top" wrapText="1"/>
      <protection locked="0"/>
    </xf>
    <xf numFmtId="165" fontId="42" fillId="0" borderId="10" xfId="0" applyNumberFormat="1" applyFont="1" applyFill="1" applyBorder="1" applyAlignment="1" applyProtection="1">
      <alignment horizontal="center" vertical="top" wrapText="1"/>
      <protection locked="0"/>
    </xf>
    <xf numFmtId="49" fontId="42" fillId="0" borderId="10" xfId="0" applyNumberFormat="1" applyFont="1" applyFill="1" applyBorder="1" applyAlignment="1">
      <alignment horizontal="center" vertical="top"/>
    </xf>
    <xf numFmtId="2" fontId="42" fillId="0" borderId="10" xfId="0" applyNumberFormat="1" applyFont="1" applyFill="1" applyBorder="1" applyAlignment="1">
      <alignment horizontal="left" vertical="top" wrapText="1"/>
    </xf>
    <xf numFmtId="49" fontId="42" fillId="0" borderId="10" xfId="43" applyNumberFormat="1" applyFont="1" applyFill="1" applyBorder="1" applyAlignment="1" applyProtection="1">
      <alignment horizontal="left" vertical="top" wrapText="1"/>
      <protection hidden="1"/>
    </xf>
    <xf numFmtId="11" fontId="42" fillId="0" borderId="10" xfId="43" applyNumberFormat="1" applyFont="1" applyFill="1" applyBorder="1" applyAlignment="1" applyProtection="1">
      <alignment horizontal="left" vertical="top" wrapText="1"/>
      <protection hidden="1"/>
    </xf>
    <xf numFmtId="49" fontId="42" fillId="0" borderId="10" xfId="0" applyNumberFormat="1" applyFont="1" applyFill="1" applyBorder="1" applyAlignment="1">
      <alignment horizontal="left" vertical="top" wrapText="1"/>
    </xf>
    <xf numFmtId="0" fontId="42" fillId="0" borderId="10" xfId="0" applyFont="1" applyFill="1" applyBorder="1" applyAlignment="1">
      <alignment vertical="top" wrapText="1"/>
    </xf>
    <xf numFmtId="0" fontId="42" fillId="0" borderId="10" xfId="0" applyFont="1" applyFill="1" applyBorder="1" applyAlignment="1">
      <alignment horizontal="left" vertical="top"/>
    </xf>
    <xf numFmtId="3" fontId="42" fillId="0" borderId="10" xfId="0" applyNumberFormat="1" applyFont="1" applyFill="1" applyBorder="1" applyAlignment="1">
      <alignment horizontal="center" vertical="top" wrapText="1"/>
    </xf>
    <xf numFmtId="4" fontId="46" fillId="0" borderId="0" xfId="0" applyNumberFormat="1" applyFont="1" applyFill="1" applyAlignment="1">
      <alignment vertical="top"/>
    </xf>
    <xf numFmtId="4" fontId="47" fillId="0" borderId="0" xfId="0" applyNumberFormat="1" applyFont="1" applyFill="1" applyAlignment="1">
      <alignment vertical="top"/>
    </xf>
    <xf numFmtId="0" fontId="42" fillId="0" borderId="10" xfId="0" applyFont="1" applyFill="1" applyBorder="1" applyAlignment="1">
      <alignment horizontal="justify" vertical="top" wrapText="1"/>
    </xf>
    <xf numFmtId="0" fontId="42" fillId="0" borderId="12" xfId="0" applyFont="1" applyFill="1" applyBorder="1" applyAlignment="1">
      <alignment horizontal="left" vertical="top" wrapText="1"/>
    </xf>
    <xf numFmtId="49" fontId="42" fillId="0" borderId="12" xfId="43" applyNumberFormat="1" applyFont="1" applyFill="1" applyBorder="1" applyAlignment="1" applyProtection="1">
      <alignment horizontal="left" vertical="top" wrapText="1"/>
      <protection hidden="1"/>
    </xf>
    <xf numFmtId="2" fontId="42" fillId="0" borderId="10" xfId="43" applyNumberFormat="1" applyFont="1" applyFill="1" applyBorder="1" applyAlignment="1" applyProtection="1">
      <alignment horizontal="left" vertical="top" wrapText="1"/>
      <protection hidden="1"/>
    </xf>
    <xf numFmtId="11" fontId="42" fillId="0" borderId="10" xfId="0" applyNumberFormat="1" applyFont="1" applyFill="1" applyBorder="1" applyAlignment="1">
      <alignment horizontal="left" vertical="top" wrapText="1"/>
    </xf>
    <xf numFmtId="4" fontId="50" fillId="0" borderId="0" xfId="0" applyNumberFormat="1" applyFont="1" applyFill="1" applyAlignment="1">
      <alignment vertical="top"/>
    </xf>
    <xf numFmtId="4" fontId="42" fillId="0" borderId="10" xfId="0" applyNumberFormat="1" applyFont="1" applyFill="1" applyBorder="1" applyAlignment="1">
      <alignment horizontal="left" vertical="top" wrapText="1"/>
    </xf>
    <xf numFmtId="167" fontId="42" fillId="0" borderId="10" xfId="0" applyNumberFormat="1" applyFont="1" applyFill="1" applyBorder="1" applyAlignment="1">
      <alignment horizontal="center" vertical="top"/>
    </xf>
    <xf numFmtId="0" fontId="47" fillId="0" borderId="0" xfId="0" applyFont="1" applyFill="1" applyAlignment="1">
      <alignment vertical="top"/>
    </xf>
    <xf numFmtId="49" fontId="42" fillId="0" borderId="10" xfId="43" applyNumberFormat="1" applyFont="1" applyFill="1" applyBorder="1" applyAlignment="1">
      <alignment horizontal="left" vertical="top" wrapText="1"/>
    </xf>
    <xf numFmtId="166" fontId="42" fillId="0" borderId="10" xfId="43" applyNumberFormat="1" applyFont="1" applyFill="1" applyBorder="1" applyAlignment="1">
      <alignment horizontal="left" vertical="top" wrapText="1"/>
    </xf>
    <xf numFmtId="49" fontId="42" fillId="0" borderId="0" xfId="0" applyNumberFormat="1" applyFont="1" applyFill="1" applyBorder="1" applyAlignment="1">
      <alignment horizontal="center" vertical="top" wrapText="1"/>
    </xf>
    <xf numFmtId="0" fontId="52" fillId="0" borderId="0" xfId="0" applyFont="1" applyFill="1" applyAlignment="1">
      <alignment horizontal="right"/>
    </xf>
    <xf numFmtId="168" fontId="20" fillId="0" borderId="0" xfId="0" applyNumberFormat="1" applyFont="1" applyFill="1" applyBorder="1" applyAlignment="1">
      <alignment horizontal="right"/>
    </xf>
    <xf numFmtId="0" fontId="0" fillId="0" borderId="0" xfId="0" applyFill="1" applyAlignment="1">
      <alignment vertical="top"/>
    </xf>
    <xf numFmtId="0" fontId="19" fillId="0" borderId="0" xfId="0" applyFont="1" applyFill="1" applyBorder="1" applyAlignment="1">
      <alignment horizontal="right" vertical="top"/>
    </xf>
    <xf numFmtId="4" fontId="44" fillId="0" borderId="0" xfId="0" applyNumberFormat="1" applyFont="1" applyFill="1" applyAlignment="1">
      <alignment horizontal="right" vertical="top"/>
    </xf>
    <xf numFmtId="0" fontId="19" fillId="0" borderId="0" xfId="0" applyFont="1" applyFill="1" applyAlignment="1">
      <alignment horizontal="right" vertical="top"/>
    </xf>
    <xf numFmtId="0" fontId="20" fillId="0" borderId="0" xfId="0" applyFont="1" applyFill="1" applyBorder="1" applyAlignment="1">
      <alignment horizontal="left" vertical="top" wrapText="1"/>
    </xf>
    <xf numFmtId="4" fontId="45" fillId="0" borderId="0" xfId="0" applyNumberFormat="1" applyFont="1" applyFill="1" applyAlignment="1">
      <alignment wrapText="1"/>
    </xf>
    <xf numFmtId="0" fontId="19" fillId="0" borderId="0" xfId="0" applyFont="1" applyFill="1" applyBorder="1" applyAlignment="1">
      <alignment vertical="top"/>
    </xf>
    <xf numFmtId="0" fontId="53" fillId="0" borderId="0" xfId="0" applyFont="1" applyFill="1" applyAlignment="1">
      <alignment horizontal="center" vertical="top"/>
    </xf>
    <xf numFmtId="0" fontId="54" fillId="0" borderId="0" xfId="0" applyFont="1" applyAlignment="1">
      <alignment horizontal="left" vertical="center" readingOrder="1"/>
    </xf>
    <xf numFmtId="0" fontId="20" fillId="0" borderId="0" xfId="0" applyFont="1" applyAlignment="1">
      <alignment horizontal="right" vertical="top"/>
    </xf>
    <xf numFmtId="169" fontId="17" fillId="0" borderId="0" xfId="69" applyNumberFormat="1" applyFont="1" applyFill="1" applyAlignment="1">
      <alignment vertical="top"/>
    </xf>
    <xf numFmtId="165" fontId="42" fillId="0" borderId="10" xfId="0" applyNumberFormat="1" applyFont="1" applyFill="1" applyBorder="1" applyAlignment="1">
      <alignment horizontal="center" vertical="top"/>
    </xf>
    <xf numFmtId="0" fontId="42" fillId="0" borderId="10" xfId="0" applyFont="1" applyFill="1" applyBorder="1" applyAlignment="1">
      <alignment horizontal="left" vertical="top" wrapText="1"/>
    </xf>
    <xf numFmtId="0" fontId="42" fillId="0" borderId="14" xfId="0" applyFont="1" applyFill="1" applyBorder="1" applyAlignment="1">
      <alignment horizontal="center"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pplyProtection="1">
      <alignment horizontal="center" vertical="top" wrapText="1"/>
      <protection locked="0"/>
    </xf>
    <xf numFmtId="0" fontId="42" fillId="0" borderId="10" xfId="0" applyFont="1" applyFill="1" applyBorder="1" applyAlignment="1">
      <alignment horizontal="center" vertical="top"/>
    </xf>
    <xf numFmtId="49" fontId="42" fillId="0" borderId="10" xfId="0" applyNumberFormat="1" applyFont="1" applyFill="1" applyBorder="1" applyAlignment="1">
      <alignment horizontal="center" vertical="top" wrapText="1"/>
    </xf>
    <xf numFmtId="12" fontId="42" fillId="0" borderId="10" xfId="0" applyNumberFormat="1" applyFont="1" applyFill="1" applyBorder="1" applyAlignment="1">
      <alignment horizontal="left" vertical="top" wrapText="1"/>
    </xf>
    <xf numFmtId="0" fontId="42" fillId="0" borderId="10" xfId="0" applyFont="1" applyFill="1" applyBorder="1" applyAlignment="1">
      <alignment horizontal="left" wrapText="1"/>
    </xf>
    <xf numFmtId="49" fontId="42" fillId="0" borderId="12" xfId="0" applyNumberFormat="1" applyFont="1" applyFill="1" applyBorder="1" applyAlignment="1">
      <alignment horizontal="left" vertical="top" wrapText="1"/>
    </xf>
    <xf numFmtId="165" fontId="42" fillId="0" borderId="10" xfId="69" applyNumberFormat="1" applyFont="1" applyFill="1" applyBorder="1" applyAlignment="1">
      <alignment horizontal="center" vertical="top" wrapText="1"/>
    </xf>
    <xf numFmtId="0" fontId="42" fillId="0" borderId="10" xfId="0" applyFont="1" applyFill="1" applyBorder="1" applyAlignment="1">
      <alignment horizontal="justify" vertical="top" wrapText="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2" xfId="0" applyFont="1" applyFill="1" applyBorder="1" applyAlignment="1">
      <alignment horizontal="left" vertical="top" wrapText="1"/>
    </xf>
    <xf numFmtId="49" fontId="42" fillId="0" borderId="12" xfId="43" applyNumberFormat="1" applyFont="1" applyFill="1" applyBorder="1" applyAlignment="1" applyProtection="1">
      <alignment horizontal="left" vertical="top" wrapText="1"/>
      <protection hidden="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49" fontId="42" fillId="0" borderId="12" xfId="0" applyNumberFormat="1" applyFont="1" applyFill="1" applyBorder="1" applyAlignment="1">
      <alignment horizontal="left" vertical="top" wrapText="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left"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wrapText="1"/>
    </xf>
    <xf numFmtId="0" fontId="42" fillId="0" borderId="10" xfId="0"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wrapText="1"/>
    </xf>
    <xf numFmtId="165" fontId="42" fillId="24" borderId="0" xfId="47" applyNumberFormat="1" applyFont="1" applyFill="1" applyBorder="1" applyAlignment="1">
      <alignment horizontal="center" vertical="top" wrapText="1"/>
    </xf>
    <xf numFmtId="0" fontId="0" fillId="24" borderId="0" xfId="0" applyFill="1" applyAlignment="1"/>
    <xf numFmtId="168" fontId="52" fillId="24" borderId="0" xfId="0" applyNumberFormat="1" applyFont="1" applyFill="1" applyBorder="1" applyAlignment="1">
      <alignment horizontal="right"/>
    </xf>
    <xf numFmtId="165" fontId="20" fillId="24" borderId="0" xfId="47" applyNumberFormat="1" applyFont="1" applyFill="1" applyBorder="1" applyAlignment="1">
      <alignment horizontal="center" vertical="top" wrapText="1"/>
    </xf>
    <xf numFmtId="49" fontId="19" fillId="24" borderId="0" xfId="0" applyNumberFormat="1" applyFont="1" applyFill="1" applyAlignment="1">
      <alignment horizontal="center" vertical="top"/>
    </xf>
    <xf numFmtId="0" fontId="51" fillId="24" borderId="0" xfId="0" applyFont="1" applyFill="1" applyAlignment="1">
      <alignment horizontal="center" vertical="top"/>
    </xf>
    <xf numFmtId="0" fontId="19" fillId="24" borderId="0" xfId="0" applyFont="1" applyFill="1" applyAlignment="1">
      <alignment horizontal="center" vertical="top"/>
    </xf>
    <xf numFmtId="4" fontId="19" fillId="0" borderId="0" xfId="0" applyNumberFormat="1" applyFont="1" applyFill="1" applyAlignment="1">
      <alignment horizontal="center" vertical="top"/>
    </xf>
    <xf numFmtId="4" fontId="46" fillId="0" borderId="16" xfId="0" applyNumberFormat="1" applyFont="1" applyFill="1" applyBorder="1" applyAlignment="1">
      <alignment horizontal="center" vertical="top" wrapText="1"/>
    </xf>
    <xf numFmtId="4" fontId="46" fillId="0" borderId="0" xfId="0" applyNumberFormat="1" applyFont="1" applyFill="1" applyAlignment="1">
      <alignment horizontal="center" vertical="top" wrapText="1"/>
    </xf>
    <xf numFmtId="1" fontId="42" fillId="0" borderId="14" xfId="0" applyNumberFormat="1" applyFont="1" applyFill="1" applyBorder="1" applyAlignment="1" applyProtection="1">
      <alignment horizontal="center" vertical="top" wrapText="1"/>
      <protection locked="0"/>
    </xf>
    <xf numFmtId="1" fontId="42" fillId="0" borderId="15" xfId="0" applyNumberFormat="1" applyFont="1" applyFill="1" applyBorder="1" applyAlignment="1" applyProtection="1">
      <alignment horizontal="center" vertical="top" wrapText="1"/>
      <protection locked="0"/>
    </xf>
    <xf numFmtId="0" fontId="42" fillId="0" borderId="13" xfId="0" applyFont="1" applyFill="1" applyBorder="1" applyAlignment="1">
      <alignment horizontal="center" vertical="top" wrapText="1"/>
    </xf>
    <xf numFmtId="0" fontId="42" fillId="0" borderId="14" xfId="0" applyFont="1" applyFill="1" applyBorder="1" applyAlignment="1">
      <alignment horizontal="center" vertical="top" wrapText="1"/>
    </xf>
    <xf numFmtId="0" fontId="42" fillId="0" borderId="15" xfId="0" applyFont="1" applyFill="1" applyBorder="1" applyAlignment="1">
      <alignment horizontal="center" vertical="top" wrapText="1"/>
    </xf>
    <xf numFmtId="0" fontId="42" fillId="0" borderId="13" xfId="0" applyFont="1" applyFill="1" applyBorder="1" applyAlignment="1">
      <alignment horizontal="center" vertical="top"/>
    </xf>
    <xf numFmtId="0" fontId="42" fillId="0" borderId="14" xfId="0" applyFont="1" applyFill="1" applyBorder="1" applyAlignment="1">
      <alignment horizontal="center" vertical="top"/>
    </xf>
    <xf numFmtId="0" fontId="42" fillId="0" borderId="15" xfId="0" applyFont="1" applyFill="1" applyBorder="1" applyAlignment="1">
      <alignment horizontal="center" vertical="top"/>
    </xf>
    <xf numFmtId="0" fontId="42" fillId="0" borderId="10" xfId="0" applyFont="1" applyFill="1" applyBorder="1" applyAlignment="1">
      <alignment horizontal="center" vertical="top"/>
    </xf>
    <xf numFmtId="49" fontId="42" fillId="0" borderId="10" xfId="0" applyNumberFormat="1" applyFont="1" applyFill="1" applyBorder="1" applyAlignment="1">
      <alignment horizontal="center" vertical="top" wrapText="1"/>
    </xf>
    <xf numFmtId="0" fontId="18" fillId="0" borderId="0" xfId="0" applyFont="1" applyFill="1" applyBorder="1" applyAlignment="1" applyProtection="1">
      <alignment horizontal="center" vertical="top" wrapText="1"/>
      <protection locked="0"/>
    </xf>
    <xf numFmtId="0" fontId="20" fillId="0" borderId="11" xfId="0" applyFont="1" applyFill="1" applyBorder="1" applyAlignment="1">
      <alignment horizontal="center" vertical="top"/>
    </xf>
    <xf numFmtId="0" fontId="42" fillId="0" borderId="10" xfId="0" applyFont="1" applyFill="1" applyBorder="1" applyAlignment="1" applyProtection="1">
      <alignment horizontal="center" vertical="top" wrapText="1"/>
      <protection locked="0"/>
    </xf>
    <xf numFmtId="0" fontId="42" fillId="0" borderId="13" xfId="0" applyFont="1" applyFill="1" applyBorder="1" applyAlignment="1" applyProtection="1">
      <alignment horizontal="center" vertical="justify" wrapText="1"/>
      <protection locked="0"/>
    </xf>
    <xf numFmtId="0" fontId="42" fillId="0" borderId="15" xfId="0" applyFont="1" applyFill="1" applyBorder="1" applyAlignment="1" applyProtection="1">
      <alignment horizontal="center" vertical="justify" wrapText="1"/>
      <protection locked="0"/>
    </xf>
    <xf numFmtId="0" fontId="43" fillId="0" borderId="10" xfId="0" applyFont="1" applyFill="1" applyBorder="1" applyAlignment="1">
      <alignment horizontal="center" vertical="top" wrapText="1"/>
    </xf>
    <xf numFmtId="170" fontId="20" fillId="24" borderId="0" xfId="0" applyNumberFormat="1" applyFont="1" applyFill="1" applyAlignment="1">
      <alignment horizontal="right" vertical="top"/>
    </xf>
    <xf numFmtId="0" fontId="42" fillId="0" borderId="10" xfId="0" applyFont="1" applyFill="1" applyBorder="1" applyAlignment="1">
      <alignment horizontal="center" vertical="top" wrapText="1"/>
    </xf>
    <xf numFmtId="0" fontId="20" fillId="24" borderId="0" xfId="0" applyFont="1" applyFill="1" applyAlignment="1">
      <alignment horizontal="left" vertical="top"/>
    </xf>
    <xf numFmtId="0" fontId="20" fillId="24" borderId="0" xfId="0" applyFont="1" applyFill="1" applyAlignment="1">
      <alignment horizontal="left" vertical="top" wrapText="1"/>
    </xf>
  </cellXfs>
  <cellStyles count="46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6"/>
    <cellStyle name="Обычный 2 10 2 2" xfId="149"/>
    <cellStyle name="Обычный 2 10 2 3" xfId="226"/>
    <cellStyle name="Обычный 2 10 2 4" xfId="354"/>
    <cellStyle name="Обычный 2 10 3" xfId="175"/>
    <cellStyle name="Обычный 2 10 3 2" xfId="252"/>
    <cellStyle name="Обычный 2 10 3 3" xfId="380"/>
    <cellStyle name="Обычный 2 10 4" xfId="122"/>
    <cellStyle name="Обычный 2 10 4 2" xfId="278"/>
    <cellStyle name="Обычный 2 10 4 3" xfId="406"/>
    <cellStyle name="Обычный 2 10 5" xfId="304"/>
    <cellStyle name="Обычный 2 10 5 2" xfId="432"/>
    <cellStyle name="Обычный 2 10 6" xfId="199"/>
    <cellStyle name="Обычный 2 10 6 2" xfId="458"/>
    <cellStyle name="Обычный 2 10 7" xfId="328"/>
    <cellStyle name="Обычный 2 11" xfId="68"/>
    <cellStyle name="Обычный 2 11 2" xfId="98"/>
    <cellStyle name="Обычный 2 11 2 2" xfId="151"/>
    <cellStyle name="Обычный 2 11 2 3" xfId="228"/>
    <cellStyle name="Обычный 2 11 2 4" xfId="356"/>
    <cellStyle name="Обычный 2 11 3" xfId="177"/>
    <cellStyle name="Обычный 2 11 3 2" xfId="254"/>
    <cellStyle name="Обычный 2 11 3 3" xfId="382"/>
    <cellStyle name="Обычный 2 11 4" xfId="124"/>
    <cellStyle name="Обычный 2 11 4 2" xfId="280"/>
    <cellStyle name="Обычный 2 11 4 3" xfId="408"/>
    <cellStyle name="Обычный 2 11 5" xfId="306"/>
    <cellStyle name="Обычный 2 11 5 2" xfId="434"/>
    <cellStyle name="Обычный 2 11 6" xfId="201"/>
    <cellStyle name="Обычный 2 11 6 2" xfId="460"/>
    <cellStyle name="Обычный 2 11 7" xfId="330"/>
    <cellStyle name="Обычный 2 12" xfId="71"/>
    <cellStyle name="Обычный 2 12 2" xfId="100"/>
    <cellStyle name="Обычный 2 12 2 2" xfId="153"/>
    <cellStyle name="Обычный 2 12 2 3" xfId="230"/>
    <cellStyle name="Обычный 2 12 2 4" xfId="358"/>
    <cellStyle name="Обычный 2 12 3" xfId="179"/>
    <cellStyle name="Обычный 2 12 3 2" xfId="256"/>
    <cellStyle name="Обычный 2 12 3 3" xfId="384"/>
    <cellStyle name="Обычный 2 12 4" xfId="126"/>
    <cellStyle name="Обычный 2 12 4 2" xfId="282"/>
    <cellStyle name="Обычный 2 12 4 3" xfId="410"/>
    <cellStyle name="Обычный 2 12 5" xfId="308"/>
    <cellStyle name="Обычный 2 12 5 2" xfId="436"/>
    <cellStyle name="Обычный 2 12 6" xfId="203"/>
    <cellStyle name="Обычный 2 12 6 2" xfId="462"/>
    <cellStyle name="Обычный 2 12 7" xfId="332"/>
    <cellStyle name="Обычный 2 13" xfId="78"/>
    <cellStyle name="Обычный 2 13 2" xfId="131"/>
    <cellStyle name="Обычный 2 13 2 2" xfId="234"/>
    <cellStyle name="Обычный 2 13 2 3" xfId="362"/>
    <cellStyle name="Обычный 2 13 3" xfId="157"/>
    <cellStyle name="Обычный 2 13 3 2" xfId="260"/>
    <cellStyle name="Обычный 2 13 3 3" xfId="388"/>
    <cellStyle name="Обычный 2 13 4" xfId="104"/>
    <cellStyle name="Обычный 2 13 4 2" xfId="286"/>
    <cellStyle name="Обычный 2 13 4 3" xfId="414"/>
    <cellStyle name="Обычный 2 13 5" xfId="208"/>
    <cellStyle name="Обычный 2 13 5 2" xfId="440"/>
    <cellStyle name="Обычный 2 13 6" xfId="336"/>
    <cellStyle name="Обычный 2 14" xfId="72"/>
    <cellStyle name="Обычный 2 14 2" xfId="127"/>
    <cellStyle name="Обычный 2 14 3" xfId="205"/>
    <cellStyle name="Обычный 2 14 4" xfId="334"/>
    <cellStyle name="Обычный 2 15" xfId="74"/>
    <cellStyle name="Обычный 2 15 2" xfId="129"/>
    <cellStyle name="Обычный 2 15 3" xfId="232"/>
    <cellStyle name="Обычный 2 15 4" xfId="360"/>
    <cellStyle name="Обычный 2 16" xfId="155"/>
    <cellStyle name="Обычный 2 16 2" xfId="258"/>
    <cellStyle name="Обычный 2 16 3" xfId="386"/>
    <cellStyle name="Обычный 2 17" xfId="102"/>
    <cellStyle name="Обычный 2 17 2" xfId="284"/>
    <cellStyle name="Обычный 2 17 3" xfId="412"/>
    <cellStyle name="Обычный 2 18" xfId="181"/>
    <cellStyle name="Обычный 2 18 2" xfId="438"/>
    <cellStyle name="Обычный 2 19" xfId="310"/>
    <cellStyle name="Обычный 2 2" xfId="50"/>
    <cellStyle name="Обычный 2 2 2" xfId="43"/>
    <cellStyle name="Обычный 2 2 3" xfId="80"/>
    <cellStyle name="Обычный 2 2 3 2" xfId="133"/>
    <cellStyle name="Обычный 2 2 3 3" xfId="210"/>
    <cellStyle name="Обычный 2 2 3 4" xfId="338"/>
    <cellStyle name="Обычный 2 2 4" xfId="159"/>
    <cellStyle name="Обычный 2 2 4 2" xfId="236"/>
    <cellStyle name="Обычный 2 2 4 3" xfId="364"/>
    <cellStyle name="Обычный 2 2 5" xfId="106"/>
    <cellStyle name="Обычный 2 2 5 2" xfId="262"/>
    <cellStyle name="Обычный 2 2 5 3" xfId="390"/>
    <cellStyle name="Обычный 2 2 6" xfId="288"/>
    <cellStyle name="Обычный 2 2 6 2" xfId="416"/>
    <cellStyle name="Обычный 2 2 7" xfId="183"/>
    <cellStyle name="Обычный 2 2 7 2" xfId="442"/>
    <cellStyle name="Обычный 2 2 8" xfId="312"/>
    <cellStyle name="Обычный 2 3" xfId="52"/>
    <cellStyle name="Обычный 2 3 2" xfId="82"/>
    <cellStyle name="Обычный 2 3 2 2" xfId="135"/>
    <cellStyle name="Обычный 2 3 2 3" xfId="212"/>
    <cellStyle name="Обычный 2 3 2 4" xfId="340"/>
    <cellStyle name="Обычный 2 3 3" xfId="161"/>
    <cellStyle name="Обычный 2 3 3 2" xfId="238"/>
    <cellStyle name="Обычный 2 3 3 3" xfId="366"/>
    <cellStyle name="Обычный 2 3 4" xfId="108"/>
    <cellStyle name="Обычный 2 3 4 2" xfId="264"/>
    <cellStyle name="Обычный 2 3 4 3" xfId="392"/>
    <cellStyle name="Обычный 2 3 5" xfId="290"/>
    <cellStyle name="Обычный 2 3 5 2" xfId="418"/>
    <cellStyle name="Обычный 2 3 6" xfId="185"/>
    <cellStyle name="Обычный 2 3 6 2" xfId="444"/>
    <cellStyle name="Обычный 2 3 7" xfId="314"/>
    <cellStyle name="Обычный 2 4" xfId="54"/>
    <cellStyle name="Обычный 2 4 2" xfId="84"/>
    <cellStyle name="Обычный 2 4 2 2" xfId="137"/>
    <cellStyle name="Обычный 2 4 2 3" xfId="214"/>
    <cellStyle name="Обычный 2 4 2 4" xfId="342"/>
    <cellStyle name="Обычный 2 4 3" xfId="163"/>
    <cellStyle name="Обычный 2 4 3 2" xfId="240"/>
    <cellStyle name="Обычный 2 4 3 3" xfId="368"/>
    <cellStyle name="Обычный 2 4 4" xfId="110"/>
    <cellStyle name="Обычный 2 4 4 2" xfId="266"/>
    <cellStyle name="Обычный 2 4 4 3" xfId="394"/>
    <cellStyle name="Обычный 2 4 5" xfId="292"/>
    <cellStyle name="Обычный 2 4 5 2" xfId="420"/>
    <cellStyle name="Обычный 2 4 6" xfId="187"/>
    <cellStyle name="Обычный 2 4 6 2" xfId="446"/>
    <cellStyle name="Обычный 2 4 7" xfId="316"/>
    <cellStyle name="Обычный 2 5" xfId="56"/>
    <cellStyle name="Обычный 2 5 2" xfId="86"/>
    <cellStyle name="Обычный 2 5 2 2" xfId="139"/>
    <cellStyle name="Обычный 2 5 2 3" xfId="216"/>
    <cellStyle name="Обычный 2 5 2 4" xfId="344"/>
    <cellStyle name="Обычный 2 5 3" xfId="165"/>
    <cellStyle name="Обычный 2 5 3 2" xfId="242"/>
    <cellStyle name="Обычный 2 5 3 3" xfId="370"/>
    <cellStyle name="Обычный 2 5 4" xfId="112"/>
    <cellStyle name="Обычный 2 5 4 2" xfId="268"/>
    <cellStyle name="Обычный 2 5 4 3" xfId="396"/>
    <cellStyle name="Обычный 2 5 5" xfId="294"/>
    <cellStyle name="Обычный 2 5 5 2" xfId="422"/>
    <cellStyle name="Обычный 2 5 6" xfId="189"/>
    <cellStyle name="Обычный 2 5 6 2" xfId="448"/>
    <cellStyle name="Обычный 2 5 7" xfId="318"/>
    <cellStyle name="Обычный 2 6" xfId="58"/>
    <cellStyle name="Обычный 2 6 2" xfId="88"/>
    <cellStyle name="Обычный 2 6 2 2" xfId="141"/>
    <cellStyle name="Обычный 2 6 2 3" xfId="218"/>
    <cellStyle name="Обычный 2 6 2 4" xfId="346"/>
    <cellStyle name="Обычный 2 6 3" xfId="167"/>
    <cellStyle name="Обычный 2 6 3 2" xfId="244"/>
    <cellStyle name="Обычный 2 6 3 3" xfId="372"/>
    <cellStyle name="Обычный 2 6 4" xfId="114"/>
    <cellStyle name="Обычный 2 6 4 2" xfId="270"/>
    <cellStyle name="Обычный 2 6 4 3" xfId="398"/>
    <cellStyle name="Обычный 2 6 5" xfId="296"/>
    <cellStyle name="Обычный 2 6 5 2" xfId="424"/>
    <cellStyle name="Обычный 2 6 6" xfId="191"/>
    <cellStyle name="Обычный 2 6 6 2" xfId="450"/>
    <cellStyle name="Обычный 2 6 7" xfId="320"/>
    <cellStyle name="Обычный 2 7" xfId="60"/>
    <cellStyle name="Обычный 2 7 2" xfId="90"/>
    <cellStyle name="Обычный 2 7 2 2" xfId="143"/>
    <cellStyle name="Обычный 2 7 2 3" xfId="220"/>
    <cellStyle name="Обычный 2 7 2 4" xfId="348"/>
    <cellStyle name="Обычный 2 7 3" xfId="169"/>
    <cellStyle name="Обычный 2 7 3 2" xfId="246"/>
    <cellStyle name="Обычный 2 7 3 3" xfId="374"/>
    <cellStyle name="Обычный 2 7 4" xfId="116"/>
    <cellStyle name="Обычный 2 7 4 2" xfId="272"/>
    <cellStyle name="Обычный 2 7 4 3" xfId="400"/>
    <cellStyle name="Обычный 2 7 5" xfId="298"/>
    <cellStyle name="Обычный 2 7 5 2" xfId="426"/>
    <cellStyle name="Обычный 2 7 6" xfId="193"/>
    <cellStyle name="Обычный 2 7 6 2" xfId="452"/>
    <cellStyle name="Обычный 2 7 7" xfId="322"/>
    <cellStyle name="Обычный 2 8" xfId="62"/>
    <cellStyle name="Обычный 2 8 2" xfId="92"/>
    <cellStyle name="Обычный 2 8 2 2" xfId="145"/>
    <cellStyle name="Обычный 2 8 2 3" xfId="222"/>
    <cellStyle name="Обычный 2 8 2 4" xfId="350"/>
    <cellStyle name="Обычный 2 8 3" xfId="171"/>
    <cellStyle name="Обычный 2 8 3 2" xfId="248"/>
    <cellStyle name="Обычный 2 8 3 3" xfId="376"/>
    <cellStyle name="Обычный 2 8 4" xfId="118"/>
    <cellStyle name="Обычный 2 8 4 2" xfId="274"/>
    <cellStyle name="Обычный 2 8 4 3" xfId="402"/>
    <cellStyle name="Обычный 2 8 5" xfId="300"/>
    <cellStyle name="Обычный 2 8 5 2" xfId="428"/>
    <cellStyle name="Обычный 2 8 6" xfId="195"/>
    <cellStyle name="Обычный 2 8 6 2" xfId="454"/>
    <cellStyle name="Обычный 2 8 7" xfId="324"/>
    <cellStyle name="Обычный 2 9" xfId="64"/>
    <cellStyle name="Обычный 2 9 2" xfId="94"/>
    <cellStyle name="Обычный 2 9 2 2" xfId="147"/>
    <cellStyle name="Обычный 2 9 2 3" xfId="224"/>
    <cellStyle name="Обычный 2 9 2 4" xfId="352"/>
    <cellStyle name="Обычный 2 9 3" xfId="173"/>
    <cellStyle name="Обычный 2 9 3 2" xfId="250"/>
    <cellStyle name="Обычный 2 9 3 3" xfId="378"/>
    <cellStyle name="Обычный 2 9 4" xfId="120"/>
    <cellStyle name="Обычный 2 9 4 2" xfId="276"/>
    <cellStyle name="Обычный 2 9 4 3" xfId="404"/>
    <cellStyle name="Обычный 2 9 5" xfId="302"/>
    <cellStyle name="Обычный 2 9 5 2" xfId="430"/>
    <cellStyle name="Обычный 2 9 6" xfId="197"/>
    <cellStyle name="Обычный 2 9 6 2" xfId="456"/>
    <cellStyle name="Обычный 2 9 7" xfId="326"/>
    <cellStyle name="Обычный 3" xfId="44"/>
    <cellStyle name="Обычный 3 10" xfId="65"/>
    <cellStyle name="Обычный 3 10 2" xfId="95"/>
    <cellStyle name="Обычный 3 10 2 2" xfId="148"/>
    <cellStyle name="Обычный 3 10 2 3" xfId="225"/>
    <cellStyle name="Обычный 3 10 2 4" xfId="353"/>
    <cellStyle name="Обычный 3 10 3" xfId="174"/>
    <cellStyle name="Обычный 3 10 3 2" xfId="251"/>
    <cellStyle name="Обычный 3 10 3 3" xfId="379"/>
    <cellStyle name="Обычный 3 10 4" xfId="121"/>
    <cellStyle name="Обычный 3 10 4 2" xfId="277"/>
    <cellStyle name="Обычный 3 10 4 3" xfId="405"/>
    <cellStyle name="Обычный 3 10 5" xfId="303"/>
    <cellStyle name="Обычный 3 10 5 2" xfId="431"/>
    <cellStyle name="Обычный 3 10 6" xfId="198"/>
    <cellStyle name="Обычный 3 10 6 2" xfId="457"/>
    <cellStyle name="Обычный 3 10 7" xfId="327"/>
    <cellStyle name="Обычный 3 11" xfId="67"/>
    <cellStyle name="Обычный 3 11 2" xfId="97"/>
    <cellStyle name="Обычный 3 11 2 2" xfId="150"/>
    <cellStyle name="Обычный 3 11 2 3" xfId="227"/>
    <cellStyle name="Обычный 3 11 2 4" xfId="355"/>
    <cellStyle name="Обычный 3 11 3" xfId="176"/>
    <cellStyle name="Обычный 3 11 3 2" xfId="253"/>
    <cellStyle name="Обычный 3 11 3 3" xfId="381"/>
    <cellStyle name="Обычный 3 11 4" xfId="123"/>
    <cellStyle name="Обычный 3 11 4 2" xfId="279"/>
    <cellStyle name="Обычный 3 11 4 3" xfId="407"/>
    <cellStyle name="Обычный 3 11 5" xfId="305"/>
    <cellStyle name="Обычный 3 11 5 2" xfId="433"/>
    <cellStyle name="Обычный 3 11 6" xfId="200"/>
    <cellStyle name="Обычный 3 11 6 2" xfId="459"/>
    <cellStyle name="Обычный 3 11 7" xfId="329"/>
    <cellStyle name="Обычный 3 12" xfId="70"/>
    <cellStyle name="Обычный 3 12 2" xfId="99"/>
    <cellStyle name="Обычный 3 12 2 2" xfId="152"/>
    <cellStyle name="Обычный 3 12 2 3" xfId="229"/>
    <cellStyle name="Обычный 3 12 2 4" xfId="357"/>
    <cellStyle name="Обычный 3 12 3" xfId="178"/>
    <cellStyle name="Обычный 3 12 3 2" xfId="255"/>
    <cellStyle name="Обычный 3 12 3 3" xfId="383"/>
    <cellStyle name="Обычный 3 12 4" xfId="125"/>
    <cellStyle name="Обычный 3 12 4 2" xfId="281"/>
    <cellStyle name="Обычный 3 12 4 3" xfId="409"/>
    <cellStyle name="Обычный 3 12 5" xfId="307"/>
    <cellStyle name="Обычный 3 12 5 2" xfId="435"/>
    <cellStyle name="Обычный 3 12 6" xfId="202"/>
    <cellStyle name="Обычный 3 12 6 2" xfId="461"/>
    <cellStyle name="Обычный 3 12 7" xfId="331"/>
    <cellStyle name="Обычный 3 13" xfId="76"/>
    <cellStyle name="Обычный 3 13 2" xfId="130"/>
    <cellStyle name="Обычный 3 13 2 2" xfId="233"/>
    <cellStyle name="Обычный 3 13 2 3" xfId="361"/>
    <cellStyle name="Обычный 3 13 3" xfId="156"/>
    <cellStyle name="Обычный 3 13 3 2" xfId="259"/>
    <cellStyle name="Обычный 3 13 3 3" xfId="387"/>
    <cellStyle name="Обычный 3 13 4" xfId="103"/>
    <cellStyle name="Обычный 3 13 4 2" xfId="285"/>
    <cellStyle name="Обычный 3 13 4 3" xfId="413"/>
    <cellStyle name="Обычный 3 13 5" xfId="207"/>
    <cellStyle name="Обычный 3 13 5 2" xfId="439"/>
    <cellStyle name="Обычный 3 13 6" xfId="335"/>
    <cellStyle name="Обычный 3 14" xfId="73"/>
    <cellStyle name="Обычный 3 14 2" xfId="128"/>
    <cellStyle name="Обычный 3 14 3" xfId="204"/>
    <cellStyle name="Обычный 3 14 4" xfId="333"/>
    <cellStyle name="Обычный 3 15" xfId="154"/>
    <cellStyle name="Обычный 3 15 2" xfId="231"/>
    <cellStyle name="Обычный 3 15 3" xfId="359"/>
    <cellStyle name="Обычный 3 16" xfId="101"/>
    <cellStyle name="Обычный 3 16 2" xfId="257"/>
    <cellStyle name="Обычный 3 16 3" xfId="385"/>
    <cellStyle name="Обычный 3 17" xfId="283"/>
    <cellStyle name="Обычный 3 17 2" xfId="411"/>
    <cellStyle name="Обычный 3 18" xfId="180"/>
    <cellStyle name="Обычный 3 18 2" xfId="437"/>
    <cellStyle name="Обычный 3 19" xfId="309"/>
    <cellStyle name="Обычный 3 2" xfId="48"/>
    <cellStyle name="Обычный 3 2 2" xfId="79"/>
    <cellStyle name="Обычный 3 2 2 2" xfId="132"/>
    <cellStyle name="Обычный 3 2 2 3" xfId="209"/>
    <cellStyle name="Обычный 3 2 2 4" xfId="337"/>
    <cellStyle name="Обычный 3 2 3" xfId="158"/>
    <cellStyle name="Обычный 3 2 3 2" xfId="235"/>
    <cellStyle name="Обычный 3 2 3 3" xfId="363"/>
    <cellStyle name="Обычный 3 2 4" xfId="105"/>
    <cellStyle name="Обычный 3 2 4 2" xfId="261"/>
    <cellStyle name="Обычный 3 2 4 3" xfId="389"/>
    <cellStyle name="Обычный 3 2 5" xfId="287"/>
    <cellStyle name="Обычный 3 2 5 2" xfId="415"/>
    <cellStyle name="Обычный 3 2 6" xfId="182"/>
    <cellStyle name="Обычный 3 2 6 2" xfId="441"/>
    <cellStyle name="Обычный 3 2 7" xfId="311"/>
    <cellStyle name="Обычный 3 3" xfId="51"/>
    <cellStyle name="Обычный 3 3 2" xfId="81"/>
    <cellStyle name="Обычный 3 3 2 2" xfId="134"/>
    <cellStyle name="Обычный 3 3 2 3" xfId="211"/>
    <cellStyle name="Обычный 3 3 2 4" xfId="339"/>
    <cellStyle name="Обычный 3 3 3" xfId="160"/>
    <cellStyle name="Обычный 3 3 3 2" xfId="237"/>
    <cellStyle name="Обычный 3 3 3 3" xfId="365"/>
    <cellStyle name="Обычный 3 3 4" xfId="107"/>
    <cellStyle name="Обычный 3 3 4 2" xfId="263"/>
    <cellStyle name="Обычный 3 3 4 3" xfId="391"/>
    <cellStyle name="Обычный 3 3 5" xfId="289"/>
    <cellStyle name="Обычный 3 3 5 2" xfId="417"/>
    <cellStyle name="Обычный 3 3 6" xfId="184"/>
    <cellStyle name="Обычный 3 3 6 2" xfId="443"/>
    <cellStyle name="Обычный 3 3 7" xfId="313"/>
    <cellStyle name="Обычный 3 4" xfId="53"/>
    <cellStyle name="Обычный 3 4 2" xfId="83"/>
    <cellStyle name="Обычный 3 4 2 2" xfId="136"/>
    <cellStyle name="Обычный 3 4 2 3" xfId="213"/>
    <cellStyle name="Обычный 3 4 2 4" xfId="341"/>
    <cellStyle name="Обычный 3 4 3" xfId="162"/>
    <cellStyle name="Обычный 3 4 3 2" xfId="239"/>
    <cellStyle name="Обычный 3 4 3 3" xfId="367"/>
    <cellStyle name="Обычный 3 4 4" xfId="109"/>
    <cellStyle name="Обычный 3 4 4 2" xfId="265"/>
    <cellStyle name="Обычный 3 4 4 3" xfId="393"/>
    <cellStyle name="Обычный 3 4 5" xfId="291"/>
    <cellStyle name="Обычный 3 4 5 2" xfId="419"/>
    <cellStyle name="Обычный 3 4 6" xfId="186"/>
    <cellStyle name="Обычный 3 4 6 2" xfId="445"/>
    <cellStyle name="Обычный 3 4 7" xfId="315"/>
    <cellStyle name="Обычный 3 5" xfId="55"/>
    <cellStyle name="Обычный 3 5 2" xfId="85"/>
    <cellStyle name="Обычный 3 5 2 2" xfId="138"/>
    <cellStyle name="Обычный 3 5 2 3" xfId="215"/>
    <cellStyle name="Обычный 3 5 2 4" xfId="343"/>
    <cellStyle name="Обычный 3 5 3" xfId="164"/>
    <cellStyle name="Обычный 3 5 3 2" xfId="241"/>
    <cellStyle name="Обычный 3 5 3 3" xfId="369"/>
    <cellStyle name="Обычный 3 5 4" xfId="111"/>
    <cellStyle name="Обычный 3 5 4 2" xfId="267"/>
    <cellStyle name="Обычный 3 5 4 3" xfId="395"/>
    <cellStyle name="Обычный 3 5 5" xfId="293"/>
    <cellStyle name="Обычный 3 5 5 2" xfId="421"/>
    <cellStyle name="Обычный 3 5 6" xfId="188"/>
    <cellStyle name="Обычный 3 5 6 2" xfId="447"/>
    <cellStyle name="Обычный 3 5 7" xfId="317"/>
    <cellStyle name="Обычный 3 6" xfId="57"/>
    <cellStyle name="Обычный 3 6 2" xfId="87"/>
    <cellStyle name="Обычный 3 6 2 2" xfId="140"/>
    <cellStyle name="Обычный 3 6 2 3" xfId="217"/>
    <cellStyle name="Обычный 3 6 2 4" xfId="345"/>
    <cellStyle name="Обычный 3 6 3" xfId="166"/>
    <cellStyle name="Обычный 3 6 3 2" xfId="243"/>
    <cellStyle name="Обычный 3 6 3 3" xfId="371"/>
    <cellStyle name="Обычный 3 6 4" xfId="113"/>
    <cellStyle name="Обычный 3 6 4 2" xfId="269"/>
    <cellStyle name="Обычный 3 6 4 3" xfId="397"/>
    <cellStyle name="Обычный 3 6 5" xfId="295"/>
    <cellStyle name="Обычный 3 6 5 2" xfId="423"/>
    <cellStyle name="Обычный 3 6 6" xfId="190"/>
    <cellStyle name="Обычный 3 6 6 2" xfId="449"/>
    <cellStyle name="Обычный 3 6 7" xfId="319"/>
    <cellStyle name="Обычный 3 7" xfId="59"/>
    <cellStyle name="Обычный 3 7 2" xfId="89"/>
    <cellStyle name="Обычный 3 7 2 2" xfId="142"/>
    <cellStyle name="Обычный 3 7 2 3" xfId="219"/>
    <cellStyle name="Обычный 3 7 2 4" xfId="347"/>
    <cellStyle name="Обычный 3 7 3" xfId="168"/>
    <cellStyle name="Обычный 3 7 3 2" xfId="245"/>
    <cellStyle name="Обычный 3 7 3 3" xfId="373"/>
    <cellStyle name="Обычный 3 7 4" xfId="115"/>
    <cellStyle name="Обычный 3 7 4 2" xfId="271"/>
    <cellStyle name="Обычный 3 7 4 3" xfId="399"/>
    <cellStyle name="Обычный 3 7 5" xfId="297"/>
    <cellStyle name="Обычный 3 7 5 2" xfId="425"/>
    <cellStyle name="Обычный 3 7 6" xfId="192"/>
    <cellStyle name="Обычный 3 7 6 2" xfId="451"/>
    <cellStyle name="Обычный 3 7 7" xfId="321"/>
    <cellStyle name="Обычный 3 8" xfId="61"/>
    <cellStyle name="Обычный 3 8 2" xfId="91"/>
    <cellStyle name="Обычный 3 8 2 2" xfId="144"/>
    <cellStyle name="Обычный 3 8 2 3" xfId="221"/>
    <cellStyle name="Обычный 3 8 2 4" xfId="349"/>
    <cellStyle name="Обычный 3 8 3" xfId="170"/>
    <cellStyle name="Обычный 3 8 3 2" xfId="247"/>
    <cellStyle name="Обычный 3 8 3 3" xfId="375"/>
    <cellStyle name="Обычный 3 8 4" xfId="117"/>
    <cellStyle name="Обычный 3 8 4 2" xfId="273"/>
    <cellStyle name="Обычный 3 8 4 3" xfId="401"/>
    <cellStyle name="Обычный 3 8 5" xfId="299"/>
    <cellStyle name="Обычный 3 8 5 2" xfId="427"/>
    <cellStyle name="Обычный 3 8 6" xfId="194"/>
    <cellStyle name="Обычный 3 8 6 2" xfId="453"/>
    <cellStyle name="Обычный 3 8 7" xfId="323"/>
    <cellStyle name="Обычный 3 9" xfId="63"/>
    <cellStyle name="Обычный 3 9 2" xfId="93"/>
    <cellStyle name="Обычный 3 9 2 2" xfId="146"/>
    <cellStyle name="Обычный 3 9 2 3" xfId="223"/>
    <cellStyle name="Обычный 3 9 2 4" xfId="351"/>
    <cellStyle name="Обычный 3 9 3" xfId="172"/>
    <cellStyle name="Обычный 3 9 3 2" xfId="249"/>
    <cellStyle name="Обычный 3 9 3 3" xfId="377"/>
    <cellStyle name="Обычный 3 9 4" xfId="119"/>
    <cellStyle name="Обычный 3 9 4 2" xfId="275"/>
    <cellStyle name="Обычный 3 9 4 3" xfId="403"/>
    <cellStyle name="Обычный 3 9 5" xfId="301"/>
    <cellStyle name="Обычный 3 9 5 2" xfId="429"/>
    <cellStyle name="Обычный 3 9 6" xfId="196"/>
    <cellStyle name="Обычный 3 9 6 2" xfId="455"/>
    <cellStyle name="Обычный 3 9 7" xfId="325"/>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75"/>
    <cellStyle name="Финансовый 3" xfId="206"/>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180974</xdr:colOff>
      <xdr:row>6</xdr:row>
      <xdr:rowOff>152400</xdr:rowOff>
    </xdr:from>
    <xdr:to>
      <xdr:col>11</xdr:col>
      <xdr:colOff>323849</xdr:colOff>
      <xdr:row>13</xdr:row>
      <xdr:rowOff>182880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296024" y="1571625"/>
          <a:ext cx="3038475" cy="164973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12</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3</xdr:col>
      <xdr:colOff>200025</xdr:colOff>
      <xdr:row>0</xdr:row>
      <xdr:rowOff>85725</xdr:rowOff>
    </xdr:from>
    <xdr:to>
      <xdr:col>11</xdr:col>
      <xdr:colOff>333374</xdr:colOff>
      <xdr:row>6</xdr:row>
      <xdr:rowOff>182880</xdr:rowOff>
    </xdr:to>
    <xdr:sp macro="" textlink="">
      <xdr:nvSpPr>
        <xdr:cNvPr id="4"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15075" y="85725"/>
          <a:ext cx="3028949" cy="151638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a:cs typeface="Times New Roman"/>
            </a:rPr>
            <a:t>Приложение 10</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29.08.2025  № 282</a:t>
          </a:r>
          <a:endParaRPr lang="ru-RU" sz="1400">
            <a:effectLst/>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1245"/>
  <sheetViews>
    <sheetView showGridLines="0" tabSelected="1" view="pageBreakPreview" zoomScaleNormal="90" zoomScaleSheetLayoutView="100" workbookViewId="0">
      <selection activeCell="O819" sqref="O819"/>
    </sheetView>
  </sheetViews>
  <sheetFormatPr defaultColWidth="8.88671875" defaultRowHeight="17.399999999999999" x14ac:dyDescent="0.25"/>
  <cols>
    <col min="1" max="1" width="4.6640625" style="1" customWidth="1"/>
    <col min="2" max="2" width="82.44140625" style="2" customWidth="1"/>
    <col min="3" max="3" width="4.5546875" style="3" customWidth="1"/>
    <col min="4" max="4" width="4.33203125" style="4" customWidth="1"/>
    <col min="5" max="5" width="3.6640625" style="4" customWidth="1"/>
    <col min="6" max="6" width="3.33203125" style="4" customWidth="1"/>
    <col min="7" max="7" width="3.33203125" style="3" customWidth="1"/>
    <col min="8" max="8" width="4.33203125" style="4" customWidth="1"/>
    <col min="9" max="9" width="7.33203125" style="4" customWidth="1"/>
    <col min="10" max="10" width="4.5546875" style="4" customWidth="1"/>
    <col min="11" max="11" width="12.6640625" style="5" customWidth="1"/>
    <col min="12" max="12" width="5.6640625" style="6" customWidth="1"/>
    <col min="13" max="13" width="13.88671875" style="1" customWidth="1"/>
    <col min="14" max="14" width="4.33203125" style="1" customWidth="1"/>
    <col min="15" max="15" width="15" style="1" customWidth="1"/>
    <col min="16" max="16" width="6" style="1" customWidth="1"/>
    <col min="17" max="17" width="17.5546875" style="1" customWidth="1"/>
    <col min="18" max="18" width="5.6640625" style="1" customWidth="1"/>
    <col min="19" max="19" width="5.44140625" style="1" customWidth="1"/>
    <col min="20" max="20" width="4.5546875" style="1" customWidth="1"/>
    <col min="21" max="21" width="4.33203125" style="1" customWidth="1"/>
    <col min="22" max="16384" width="8.88671875" style="1"/>
  </cols>
  <sheetData>
    <row r="2" spans="1:11" ht="18" x14ac:dyDescent="0.25">
      <c r="E2" s="59"/>
      <c r="F2" s="1"/>
      <c r="G2" s="4"/>
    </row>
    <row r="3" spans="1:11" ht="18" x14ac:dyDescent="0.25">
      <c r="E3" s="59"/>
      <c r="F3" s="1"/>
      <c r="G3" s="4"/>
    </row>
    <row r="4" spans="1:11" ht="18" x14ac:dyDescent="0.25">
      <c r="E4" s="59"/>
      <c r="F4" s="1"/>
      <c r="G4" s="4"/>
    </row>
    <row r="5" spans="1:11" ht="18" x14ac:dyDescent="0.25">
      <c r="E5" s="59"/>
      <c r="F5" s="1"/>
      <c r="G5" s="4"/>
    </row>
    <row r="6" spans="1:11" ht="18" x14ac:dyDescent="0.25">
      <c r="E6" s="59"/>
      <c r="F6" s="1"/>
      <c r="G6" s="4"/>
    </row>
    <row r="7" spans="1:11" ht="18" x14ac:dyDescent="0.25">
      <c r="F7" s="59"/>
      <c r="G7" s="4"/>
    </row>
    <row r="8" spans="1:11" ht="18" x14ac:dyDescent="0.25">
      <c r="F8" s="59"/>
      <c r="G8" s="4"/>
    </row>
    <row r="9" spans="1:11" x14ac:dyDescent="0.25">
      <c r="C9" s="1"/>
      <c r="D9" s="1"/>
      <c r="F9" s="1"/>
      <c r="G9" s="4"/>
    </row>
    <row r="10" spans="1:11" x14ac:dyDescent="0.25">
      <c r="C10" s="1"/>
      <c r="D10" s="1"/>
    </row>
    <row r="11" spans="1:11" x14ac:dyDescent="0.25">
      <c r="C11" s="1"/>
      <c r="D11" s="1"/>
    </row>
    <row r="12" spans="1:11" x14ac:dyDescent="0.25">
      <c r="C12" s="1"/>
      <c r="D12" s="1"/>
    </row>
    <row r="13" spans="1:11" x14ac:dyDescent="0.25">
      <c r="C13" s="1"/>
      <c r="D13" s="1"/>
    </row>
    <row r="15" spans="1:11" x14ac:dyDescent="0.25">
      <c r="A15" s="119" t="s">
        <v>131</v>
      </c>
      <c r="B15" s="119"/>
      <c r="C15" s="119"/>
      <c r="D15" s="119"/>
      <c r="E15" s="119"/>
      <c r="F15" s="119"/>
      <c r="G15" s="119"/>
      <c r="H15" s="119"/>
      <c r="I15" s="119"/>
      <c r="J15" s="119"/>
      <c r="K15" s="119"/>
    </row>
    <row r="16" spans="1:11" x14ac:dyDescent="0.25">
      <c r="A16" s="119" t="s">
        <v>179</v>
      </c>
      <c r="B16" s="119"/>
      <c r="C16" s="119"/>
      <c r="D16" s="119"/>
      <c r="E16" s="119"/>
      <c r="F16" s="119"/>
      <c r="G16" s="119"/>
      <c r="H16" s="119"/>
      <c r="I16" s="119"/>
      <c r="J16" s="119"/>
      <c r="K16" s="119"/>
    </row>
    <row r="17" spans="1:17" x14ac:dyDescent="0.25">
      <c r="A17" s="119" t="s">
        <v>360</v>
      </c>
      <c r="B17" s="119"/>
      <c r="C17" s="119"/>
      <c r="D17" s="119"/>
      <c r="E17" s="119"/>
      <c r="F17" s="119"/>
      <c r="G17" s="119"/>
      <c r="H17" s="119"/>
      <c r="I17" s="119"/>
      <c r="J17" s="119"/>
      <c r="K17" s="119"/>
    </row>
    <row r="18" spans="1:17" ht="18" x14ac:dyDescent="0.25">
      <c r="A18" s="7"/>
      <c r="B18" s="8"/>
      <c r="C18" s="9"/>
      <c r="D18" s="10"/>
      <c r="E18" s="10"/>
      <c r="F18" s="11"/>
      <c r="G18" s="12"/>
      <c r="H18" s="11"/>
      <c r="I18" s="11"/>
      <c r="J18" s="11"/>
    </row>
    <row r="19" spans="1:17" ht="18" x14ac:dyDescent="0.25">
      <c r="A19" s="13"/>
      <c r="B19" s="14"/>
      <c r="C19" s="13"/>
      <c r="D19" s="13"/>
      <c r="E19" s="13"/>
      <c r="F19" s="15"/>
      <c r="G19" s="13"/>
      <c r="H19" s="15"/>
      <c r="I19" s="15"/>
      <c r="J19" s="120" t="s">
        <v>69</v>
      </c>
      <c r="K19" s="120"/>
    </row>
    <row r="20" spans="1:17" x14ac:dyDescent="0.25">
      <c r="A20" s="121" t="s">
        <v>0</v>
      </c>
      <c r="B20" s="122" t="s">
        <v>36</v>
      </c>
      <c r="C20" s="121" t="s">
        <v>35</v>
      </c>
      <c r="D20" s="121" t="s">
        <v>34</v>
      </c>
      <c r="E20" s="121"/>
      <c r="F20" s="121"/>
      <c r="G20" s="121"/>
      <c r="H20" s="121"/>
      <c r="I20" s="121"/>
      <c r="J20" s="121"/>
      <c r="K20" s="124" t="s">
        <v>130</v>
      </c>
      <c r="M20" s="61"/>
      <c r="Q20" s="16"/>
    </row>
    <row r="21" spans="1:17" ht="31.2" x14ac:dyDescent="0.25">
      <c r="A21" s="121"/>
      <c r="B21" s="123"/>
      <c r="C21" s="121"/>
      <c r="D21" s="17" t="s">
        <v>30</v>
      </c>
      <c r="E21" s="17" t="s">
        <v>31</v>
      </c>
      <c r="F21" s="121" t="s">
        <v>32</v>
      </c>
      <c r="G21" s="121"/>
      <c r="H21" s="121"/>
      <c r="I21" s="121"/>
      <c r="J21" s="17" t="s">
        <v>33</v>
      </c>
      <c r="K21" s="124"/>
    </row>
    <row r="22" spans="1:17" x14ac:dyDescent="0.25">
      <c r="A22" s="18">
        <v>1</v>
      </c>
      <c r="B22" s="19">
        <v>2</v>
      </c>
      <c r="C22" s="18">
        <v>3</v>
      </c>
      <c r="D22" s="18">
        <v>4</v>
      </c>
      <c r="E22" s="18">
        <v>5</v>
      </c>
      <c r="F22" s="18">
        <v>6</v>
      </c>
      <c r="G22" s="18">
        <v>7</v>
      </c>
      <c r="H22" s="18">
        <v>8</v>
      </c>
      <c r="I22" s="18">
        <v>9</v>
      </c>
      <c r="J22" s="18">
        <v>10</v>
      </c>
      <c r="K22" s="20">
        <v>11</v>
      </c>
      <c r="N22" s="21"/>
    </row>
    <row r="23" spans="1:17" ht="18" customHeight="1" x14ac:dyDescent="0.25">
      <c r="A23" s="67"/>
      <c r="B23" s="22" t="s">
        <v>37</v>
      </c>
      <c r="C23" s="67"/>
      <c r="D23" s="67"/>
      <c r="E23" s="67"/>
      <c r="F23" s="23"/>
      <c r="G23" s="67"/>
      <c r="H23" s="23"/>
      <c r="I23" s="23"/>
      <c r="J23" s="67"/>
      <c r="K23" s="62">
        <f>SUM(K24+K32+K182+K226+K260+K306+K350+K385+K436+K566+K636+K674+K733+K770+K694+K815)</f>
        <v>6210870.7999999998</v>
      </c>
      <c r="M23" s="106">
        <v>5738761.2000000002</v>
      </c>
      <c r="N23" s="106"/>
      <c r="O23" s="16">
        <f>SUM(K23-M23)</f>
        <v>472109.59999999963</v>
      </c>
    </row>
    <row r="24" spans="1:17" ht="31.5" customHeight="1" x14ac:dyDescent="0.25">
      <c r="A24" s="24">
        <v>1</v>
      </c>
      <c r="B24" s="25" t="s">
        <v>240</v>
      </c>
      <c r="C24" s="23">
        <v>901</v>
      </c>
      <c r="D24" s="26"/>
      <c r="E24" s="26"/>
      <c r="F24" s="23"/>
      <c r="G24" s="26"/>
      <c r="H24" s="23"/>
      <c r="I24" s="23"/>
      <c r="J24" s="26"/>
      <c r="K24" s="62">
        <f t="shared" ref="K24:K27" si="0">SUM(K25)</f>
        <v>1864.3</v>
      </c>
    </row>
    <row r="25" spans="1:17" ht="18" customHeight="1" x14ac:dyDescent="0.25">
      <c r="A25" s="109"/>
      <c r="B25" s="63" t="s">
        <v>1</v>
      </c>
      <c r="C25" s="23">
        <v>901</v>
      </c>
      <c r="D25" s="23" t="s">
        <v>2</v>
      </c>
      <c r="E25" s="23"/>
      <c r="F25" s="23"/>
      <c r="G25" s="23"/>
      <c r="H25" s="23"/>
      <c r="I25" s="23"/>
      <c r="J25" s="23"/>
      <c r="K25" s="62">
        <f t="shared" si="0"/>
        <v>1864.3</v>
      </c>
    </row>
    <row r="26" spans="1:17" ht="35.25" customHeight="1" x14ac:dyDescent="0.25">
      <c r="A26" s="109"/>
      <c r="B26" s="63" t="s">
        <v>116</v>
      </c>
      <c r="C26" s="65">
        <v>901</v>
      </c>
      <c r="D26" s="27" t="s">
        <v>2</v>
      </c>
      <c r="E26" s="27" t="s">
        <v>5</v>
      </c>
      <c r="F26" s="27"/>
      <c r="G26" s="68"/>
      <c r="H26" s="27"/>
      <c r="I26" s="27"/>
      <c r="J26" s="27"/>
      <c r="K26" s="62">
        <f t="shared" si="0"/>
        <v>1864.3</v>
      </c>
    </row>
    <row r="27" spans="1:17" ht="18" customHeight="1" x14ac:dyDescent="0.25">
      <c r="A27" s="109"/>
      <c r="B27" s="63" t="s">
        <v>60</v>
      </c>
      <c r="C27" s="65">
        <v>901</v>
      </c>
      <c r="D27" s="27" t="s">
        <v>2</v>
      </c>
      <c r="E27" s="27" t="s">
        <v>5</v>
      </c>
      <c r="F27" s="27">
        <v>51</v>
      </c>
      <c r="G27" s="68"/>
      <c r="H27" s="27"/>
      <c r="I27" s="27"/>
      <c r="J27" s="27"/>
      <c r="K27" s="62">
        <f t="shared" si="0"/>
        <v>1864.3</v>
      </c>
    </row>
    <row r="28" spans="1:17" ht="18" customHeight="1" x14ac:dyDescent="0.25">
      <c r="A28" s="109"/>
      <c r="B28" s="63" t="s">
        <v>75</v>
      </c>
      <c r="C28" s="65">
        <v>901</v>
      </c>
      <c r="D28" s="27" t="s">
        <v>2</v>
      </c>
      <c r="E28" s="27" t="s">
        <v>5</v>
      </c>
      <c r="F28" s="27">
        <v>51</v>
      </c>
      <c r="G28" s="68">
        <v>1</v>
      </c>
      <c r="H28" s="27"/>
      <c r="I28" s="27"/>
      <c r="J28" s="27"/>
      <c r="K28" s="62">
        <f>SUM(K29)</f>
        <v>1864.3</v>
      </c>
    </row>
    <row r="29" spans="1:17" ht="18" customHeight="1" x14ac:dyDescent="0.25">
      <c r="A29" s="109"/>
      <c r="B29" s="63" t="s">
        <v>45</v>
      </c>
      <c r="C29" s="65">
        <v>901</v>
      </c>
      <c r="D29" s="27" t="s">
        <v>2</v>
      </c>
      <c r="E29" s="27" t="s">
        <v>5</v>
      </c>
      <c r="F29" s="27">
        <v>51</v>
      </c>
      <c r="G29" s="68">
        <v>1</v>
      </c>
      <c r="H29" s="27" t="s">
        <v>72</v>
      </c>
      <c r="I29" s="27" t="s">
        <v>74</v>
      </c>
      <c r="J29" s="27"/>
      <c r="K29" s="62">
        <f>SUM(K30+K31)</f>
        <v>1864.3</v>
      </c>
    </row>
    <row r="30" spans="1:17" s="16" customFormat="1" ht="47.25" customHeight="1" x14ac:dyDescent="0.25">
      <c r="A30" s="109"/>
      <c r="B30" s="63" t="s">
        <v>111</v>
      </c>
      <c r="C30" s="65">
        <v>901</v>
      </c>
      <c r="D30" s="27" t="s">
        <v>2</v>
      </c>
      <c r="E30" s="27" t="s">
        <v>5</v>
      </c>
      <c r="F30" s="27">
        <v>51</v>
      </c>
      <c r="G30" s="68">
        <v>1</v>
      </c>
      <c r="H30" s="27" t="s">
        <v>72</v>
      </c>
      <c r="I30" s="27" t="s">
        <v>74</v>
      </c>
      <c r="J30" s="27" t="s">
        <v>46</v>
      </c>
      <c r="K30" s="62">
        <v>1800</v>
      </c>
      <c r="L30" s="6"/>
    </row>
    <row r="31" spans="1:17" s="16" customFormat="1" ht="31.5" customHeight="1" x14ac:dyDescent="0.25">
      <c r="A31" s="110"/>
      <c r="B31" s="63" t="s">
        <v>112</v>
      </c>
      <c r="C31" s="65">
        <v>901</v>
      </c>
      <c r="D31" s="27" t="s">
        <v>2</v>
      </c>
      <c r="E31" s="27" t="s">
        <v>5</v>
      </c>
      <c r="F31" s="27">
        <v>51</v>
      </c>
      <c r="G31" s="68">
        <v>1</v>
      </c>
      <c r="H31" s="27" t="s">
        <v>72</v>
      </c>
      <c r="I31" s="27" t="s">
        <v>74</v>
      </c>
      <c r="J31" s="27" t="s">
        <v>47</v>
      </c>
      <c r="K31" s="62">
        <v>64.3</v>
      </c>
      <c r="L31" s="6"/>
    </row>
    <row r="32" spans="1:17" s="16" customFormat="1" ht="47.25" customHeight="1" x14ac:dyDescent="0.25">
      <c r="A32" s="111">
        <v>2</v>
      </c>
      <c r="B32" s="63" t="s">
        <v>241</v>
      </c>
      <c r="C32" s="65">
        <v>902</v>
      </c>
      <c r="D32" s="66"/>
      <c r="E32" s="66"/>
      <c r="F32" s="66"/>
      <c r="G32" s="65"/>
      <c r="H32" s="66"/>
      <c r="I32" s="66"/>
      <c r="J32" s="66"/>
      <c r="K32" s="62">
        <f>SUM(K33+K101+K117+K156+K163+K149+K142)</f>
        <v>595446.69999999995</v>
      </c>
      <c r="L32" s="6"/>
    </row>
    <row r="33" spans="1:12" s="16" customFormat="1" ht="18" customHeight="1" x14ac:dyDescent="0.25">
      <c r="A33" s="112"/>
      <c r="B33" s="63" t="s">
        <v>1</v>
      </c>
      <c r="C33" s="65">
        <v>902</v>
      </c>
      <c r="D33" s="66" t="s">
        <v>2</v>
      </c>
      <c r="E33" s="27"/>
      <c r="F33" s="27"/>
      <c r="G33" s="68"/>
      <c r="H33" s="27"/>
      <c r="I33" s="27"/>
      <c r="J33" s="27"/>
      <c r="K33" s="62">
        <f>SUM(K34+K39+K71+K61+K66)</f>
        <v>509432.2</v>
      </c>
      <c r="L33" s="6"/>
    </row>
    <row r="34" spans="1:12" s="16" customFormat="1" ht="31.5" customHeight="1" x14ac:dyDescent="0.25">
      <c r="A34" s="112"/>
      <c r="B34" s="63" t="s">
        <v>3</v>
      </c>
      <c r="C34" s="65">
        <v>902</v>
      </c>
      <c r="D34" s="27" t="s">
        <v>2</v>
      </c>
      <c r="E34" s="27" t="s">
        <v>4</v>
      </c>
      <c r="F34" s="27"/>
      <c r="G34" s="68"/>
      <c r="H34" s="27"/>
      <c r="I34" s="27"/>
      <c r="J34" s="27"/>
      <c r="K34" s="62">
        <f t="shared" ref="K34:K36" si="1">SUM(K35)</f>
        <v>4288.2</v>
      </c>
      <c r="L34" s="6"/>
    </row>
    <row r="35" spans="1:12" s="16" customFormat="1" ht="47.25" customHeight="1" x14ac:dyDescent="0.25">
      <c r="A35" s="112"/>
      <c r="B35" s="63" t="s">
        <v>242</v>
      </c>
      <c r="C35" s="65">
        <v>902</v>
      </c>
      <c r="D35" s="27" t="s">
        <v>2</v>
      </c>
      <c r="E35" s="27" t="s">
        <v>4</v>
      </c>
      <c r="F35" s="27">
        <v>50</v>
      </c>
      <c r="G35" s="68"/>
      <c r="H35" s="27"/>
      <c r="I35" s="27"/>
      <c r="J35" s="27"/>
      <c r="K35" s="62">
        <f t="shared" si="1"/>
        <v>4288.2</v>
      </c>
      <c r="L35" s="6"/>
    </row>
    <row r="36" spans="1:12" s="16" customFormat="1" ht="31.5" customHeight="1" x14ac:dyDescent="0.25">
      <c r="A36" s="112"/>
      <c r="B36" s="63" t="s">
        <v>380</v>
      </c>
      <c r="C36" s="65">
        <v>902</v>
      </c>
      <c r="D36" s="27" t="s">
        <v>2</v>
      </c>
      <c r="E36" s="27" t="s">
        <v>4</v>
      </c>
      <c r="F36" s="27">
        <v>50</v>
      </c>
      <c r="G36" s="68">
        <v>1</v>
      </c>
      <c r="H36" s="27"/>
      <c r="I36" s="27"/>
      <c r="J36" s="27"/>
      <c r="K36" s="62">
        <f t="shared" si="1"/>
        <v>4288.2</v>
      </c>
      <c r="L36" s="6"/>
    </row>
    <row r="37" spans="1:12" s="16" customFormat="1" ht="18" customHeight="1" x14ac:dyDescent="0.25">
      <c r="A37" s="112"/>
      <c r="B37" s="63" t="s">
        <v>45</v>
      </c>
      <c r="C37" s="65">
        <v>902</v>
      </c>
      <c r="D37" s="27" t="s">
        <v>2</v>
      </c>
      <c r="E37" s="27" t="s">
        <v>4</v>
      </c>
      <c r="F37" s="27">
        <v>50</v>
      </c>
      <c r="G37" s="68">
        <v>1</v>
      </c>
      <c r="H37" s="27" t="s">
        <v>72</v>
      </c>
      <c r="I37" s="27" t="s">
        <v>74</v>
      </c>
      <c r="J37" s="27"/>
      <c r="K37" s="62">
        <f>SUM(K38:K38)</f>
        <v>4288.2</v>
      </c>
      <c r="L37" s="6"/>
    </row>
    <row r="38" spans="1:12" s="16" customFormat="1" ht="47.25" customHeight="1" x14ac:dyDescent="0.25">
      <c r="A38" s="112"/>
      <c r="B38" s="63" t="s">
        <v>111</v>
      </c>
      <c r="C38" s="65">
        <v>902</v>
      </c>
      <c r="D38" s="27" t="s">
        <v>2</v>
      </c>
      <c r="E38" s="27" t="s">
        <v>4</v>
      </c>
      <c r="F38" s="27">
        <v>50</v>
      </c>
      <c r="G38" s="68">
        <v>1</v>
      </c>
      <c r="H38" s="27" t="s">
        <v>72</v>
      </c>
      <c r="I38" s="27" t="s">
        <v>74</v>
      </c>
      <c r="J38" s="27" t="s">
        <v>46</v>
      </c>
      <c r="K38" s="62">
        <v>4288.2</v>
      </c>
      <c r="L38" s="6"/>
    </row>
    <row r="39" spans="1:12" s="16" customFormat="1" ht="47.25" customHeight="1" x14ac:dyDescent="0.25">
      <c r="A39" s="112"/>
      <c r="B39" s="63" t="s">
        <v>44</v>
      </c>
      <c r="C39" s="65">
        <v>902</v>
      </c>
      <c r="D39" s="27" t="s">
        <v>2</v>
      </c>
      <c r="E39" s="27" t="s">
        <v>6</v>
      </c>
      <c r="F39" s="27"/>
      <c r="G39" s="68"/>
      <c r="H39" s="27"/>
      <c r="I39" s="27"/>
      <c r="J39" s="27"/>
      <c r="K39" s="62">
        <f>K40+K45</f>
        <v>202501.7</v>
      </c>
      <c r="L39" s="6"/>
    </row>
    <row r="40" spans="1:12" s="16" customFormat="1" ht="18" customHeight="1" x14ac:dyDescent="0.25">
      <c r="A40" s="112"/>
      <c r="B40" s="31" t="s">
        <v>243</v>
      </c>
      <c r="C40" s="65">
        <v>902</v>
      </c>
      <c r="D40" s="27" t="s">
        <v>2</v>
      </c>
      <c r="E40" s="27" t="s">
        <v>6</v>
      </c>
      <c r="F40" s="27" t="s">
        <v>83</v>
      </c>
      <c r="G40" s="68"/>
      <c r="H40" s="27"/>
      <c r="I40" s="27"/>
      <c r="J40" s="27"/>
      <c r="K40" s="62">
        <f>K41</f>
        <v>81.099999999999994</v>
      </c>
      <c r="L40" s="6"/>
    </row>
    <row r="41" spans="1:12" s="16" customFormat="1" ht="18" customHeight="1" x14ac:dyDescent="0.25">
      <c r="A41" s="112"/>
      <c r="B41" s="31" t="s">
        <v>244</v>
      </c>
      <c r="C41" s="65">
        <v>902</v>
      </c>
      <c r="D41" s="27" t="s">
        <v>2</v>
      </c>
      <c r="E41" s="27" t="s">
        <v>6</v>
      </c>
      <c r="F41" s="27" t="s">
        <v>83</v>
      </c>
      <c r="G41" s="68">
        <v>6</v>
      </c>
      <c r="H41" s="27"/>
      <c r="I41" s="27"/>
      <c r="J41" s="27"/>
      <c r="K41" s="62">
        <f>K42</f>
        <v>81.099999999999994</v>
      </c>
      <c r="L41" s="6"/>
    </row>
    <row r="42" spans="1:12" s="16" customFormat="1" ht="31.5" customHeight="1" x14ac:dyDescent="0.25">
      <c r="A42" s="112"/>
      <c r="B42" s="31" t="s">
        <v>245</v>
      </c>
      <c r="C42" s="65">
        <v>902</v>
      </c>
      <c r="D42" s="27" t="s">
        <v>2</v>
      </c>
      <c r="E42" s="27" t="s">
        <v>6</v>
      </c>
      <c r="F42" s="27" t="s">
        <v>83</v>
      </c>
      <c r="G42" s="68">
        <v>6</v>
      </c>
      <c r="H42" s="27" t="s">
        <v>2</v>
      </c>
      <c r="I42" s="27"/>
      <c r="J42" s="27"/>
      <c r="K42" s="62">
        <f>K43</f>
        <v>81.099999999999994</v>
      </c>
      <c r="L42" s="6"/>
    </row>
    <row r="43" spans="1:12" s="16" customFormat="1" ht="94.5" customHeight="1" x14ac:dyDescent="0.25">
      <c r="A43" s="112"/>
      <c r="B43" s="28" t="s">
        <v>218</v>
      </c>
      <c r="C43" s="65">
        <v>902</v>
      </c>
      <c r="D43" s="27" t="s">
        <v>2</v>
      </c>
      <c r="E43" s="27" t="s">
        <v>6</v>
      </c>
      <c r="F43" s="27" t="s">
        <v>83</v>
      </c>
      <c r="G43" s="68">
        <v>6</v>
      </c>
      <c r="H43" s="27" t="s">
        <v>2</v>
      </c>
      <c r="I43" s="27" t="s">
        <v>82</v>
      </c>
      <c r="J43" s="27"/>
      <c r="K43" s="62">
        <f>K44</f>
        <v>81.099999999999994</v>
      </c>
      <c r="L43" s="6"/>
    </row>
    <row r="44" spans="1:12" s="16" customFormat="1" ht="31.5" customHeight="1" x14ac:dyDescent="0.25">
      <c r="A44" s="112"/>
      <c r="B44" s="63" t="s">
        <v>112</v>
      </c>
      <c r="C44" s="65">
        <v>902</v>
      </c>
      <c r="D44" s="27" t="s">
        <v>2</v>
      </c>
      <c r="E44" s="27" t="s">
        <v>6</v>
      </c>
      <c r="F44" s="27" t="s">
        <v>83</v>
      </c>
      <c r="G44" s="68">
        <v>6</v>
      </c>
      <c r="H44" s="27" t="s">
        <v>2</v>
      </c>
      <c r="I44" s="27" t="s">
        <v>82</v>
      </c>
      <c r="J44" s="27" t="s">
        <v>47</v>
      </c>
      <c r="K44" s="62">
        <v>81.099999999999994</v>
      </c>
      <c r="L44" s="6"/>
    </row>
    <row r="45" spans="1:12" ht="18" customHeight="1" x14ac:dyDescent="0.25">
      <c r="A45" s="112"/>
      <c r="B45" s="63" t="s">
        <v>64</v>
      </c>
      <c r="C45" s="65">
        <v>902</v>
      </c>
      <c r="D45" s="27" t="s">
        <v>2</v>
      </c>
      <c r="E45" s="27" t="s">
        <v>6</v>
      </c>
      <c r="F45" s="27">
        <v>52</v>
      </c>
      <c r="G45" s="68"/>
      <c r="H45" s="27"/>
      <c r="I45" s="27"/>
      <c r="J45" s="27"/>
      <c r="K45" s="62">
        <f>SUM(K46+K52)</f>
        <v>202420.6</v>
      </c>
    </row>
    <row r="46" spans="1:12" ht="31.5" customHeight="1" x14ac:dyDescent="0.25">
      <c r="A46" s="112"/>
      <c r="B46" s="63" t="s">
        <v>246</v>
      </c>
      <c r="C46" s="65">
        <v>902</v>
      </c>
      <c r="D46" s="27" t="s">
        <v>2</v>
      </c>
      <c r="E46" s="27" t="s">
        <v>6</v>
      </c>
      <c r="F46" s="27">
        <v>52</v>
      </c>
      <c r="G46" s="68">
        <v>1</v>
      </c>
      <c r="H46" s="27"/>
      <c r="I46" s="27"/>
      <c r="J46" s="27"/>
      <c r="K46" s="62">
        <f>K47</f>
        <v>199964.1</v>
      </c>
    </row>
    <row r="47" spans="1:12" ht="18" customHeight="1" x14ac:dyDescent="0.25">
      <c r="A47" s="112"/>
      <c r="B47" s="63" t="s">
        <v>45</v>
      </c>
      <c r="C47" s="65">
        <v>902</v>
      </c>
      <c r="D47" s="27" t="s">
        <v>2</v>
      </c>
      <c r="E47" s="27" t="s">
        <v>6</v>
      </c>
      <c r="F47" s="27">
        <v>52</v>
      </c>
      <c r="G47" s="68">
        <v>1</v>
      </c>
      <c r="H47" s="27" t="s">
        <v>72</v>
      </c>
      <c r="I47" s="27" t="s">
        <v>74</v>
      </c>
      <c r="J47" s="27"/>
      <c r="K47" s="62">
        <f>K48+K49+K51+K50</f>
        <v>199964.1</v>
      </c>
    </row>
    <row r="48" spans="1:12" ht="47.25" customHeight="1" x14ac:dyDescent="0.25">
      <c r="A48" s="112"/>
      <c r="B48" s="63" t="s">
        <v>111</v>
      </c>
      <c r="C48" s="65">
        <v>902</v>
      </c>
      <c r="D48" s="27" t="s">
        <v>2</v>
      </c>
      <c r="E48" s="27" t="s">
        <v>6</v>
      </c>
      <c r="F48" s="27">
        <v>52</v>
      </c>
      <c r="G48" s="68">
        <v>1</v>
      </c>
      <c r="H48" s="27" t="s">
        <v>72</v>
      </c>
      <c r="I48" s="27" t="s">
        <v>74</v>
      </c>
      <c r="J48" s="27" t="s">
        <v>46</v>
      </c>
      <c r="K48" s="62">
        <v>198120.4</v>
      </c>
    </row>
    <row r="49" spans="1:12" ht="31.5" customHeight="1" x14ac:dyDescent="0.25">
      <c r="A49" s="112"/>
      <c r="B49" s="63" t="s">
        <v>112</v>
      </c>
      <c r="C49" s="65">
        <v>902</v>
      </c>
      <c r="D49" s="27" t="s">
        <v>2</v>
      </c>
      <c r="E49" s="27" t="s">
        <v>6</v>
      </c>
      <c r="F49" s="27">
        <v>52</v>
      </c>
      <c r="G49" s="68">
        <v>1</v>
      </c>
      <c r="H49" s="27" t="s">
        <v>72</v>
      </c>
      <c r="I49" s="27" t="s">
        <v>74</v>
      </c>
      <c r="J49" s="27" t="s">
        <v>47</v>
      </c>
      <c r="K49" s="62">
        <v>1829.2</v>
      </c>
    </row>
    <row r="50" spans="1:12" ht="18" customHeight="1" x14ac:dyDescent="0.25">
      <c r="A50" s="112"/>
      <c r="B50" s="63" t="s">
        <v>53</v>
      </c>
      <c r="C50" s="65">
        <v>902</v>
      </c>
      <c r="D50" s="27" t="s">
        <v>2</v>
      </c>
      <c r="E50" s="27" t="s">
        <v>6</v>
      </c>
      <c r="F50" s="27">
        <v>52</v>
      </c>
      <c r="G50" s="68">
        <v>1</v>
      </c>
      <c r="H50" s="27" t="s">
        <v>72</v>
      </c>
      <c r="I50" s="27" t="s">
        <v>74</v>
      </c>
      <c r="J50" s="27" t="s">
        <v>54</v>
      </c>
      <c r="K50" s="62"/>
    </row>
    <row r="51" spans="1:12" ht="18" customHeight="1" x14ac:dyDescent="0.25">
      <c r="A51" s="112"/>
      <c r="B51" s="63" t="s">
        <v>48</v>
      </c>
      <c r="C51" s="65">
        <v>902</v>
      </c>
      <c r="D51" s="27" t="s">
        <v>2</v>
      </c>
      <c r="E51" s="27" t="s">
        <v>6</v>
      </c>
      <c r="F51" s="27">
        <v>52</v>
      </c>
      <c r="G51" s="68">
        <v>1</v>
      </c>
      <c r="H51" s="27" t="s">
        <v>72</v>
      </c>
      <c r="I51" s="27" t="s">
        <v>74</v>
      </c>
      <c r="J51" s="27" t="s">
        <v>49</v>
      </c>
      <c r="K51" s="62">
        <f>574-559.5</f>
        <v>14.5</v>
      </c>
    </row>
    <row r="52" spans="1:12" ht="18" customHeight="1" x14ac:dyDescent="0.25">
      <c r="A52" s="112"/>
      <c r="B52" s="63" t="s">
        <v>50</v>
      </c>
      <c r="C52" s="65">
        <v>902</v>
      </c>
      <c r="D52" s="27" t="s">
        <v>2</v>
      </c>
      <c r="E52" s="27" t="s">
        <v>6</v>
      </c>
      <c r="F52" s="27" t="s">
        <v>77</v>
      </c>
      <c r="G52" s="68">
        <v>2</v>
      </c>
      <c r="H52" s="27"/>
      <c r="I52" s="27"/>
      <c r="J52" s="27"/>
      <c r="K52" s="62">
        <f>SUM(K53+K55+K58)</f>
        <v>2456.5</v>
      </c>
    </row>
    <row r="53" spans="1:12" ht="31.5" customHeight="1" x14ac:dyDescent="0.25">
      <c r="A53" s="112"/>
      <c r="B53" s="29" t="s">
        <v>299</v>
      </c>
      <c r="C53" s="65">
        <v>902</v>
      </c>
      <c r="D53" s="27" t="s">
        <v>2</v>
      </c>
      <c r="E53" s="27" t="s">
        <v>6</v>
      </c>
      <c r="F53" s="27" t="s">
        <v>77</v>
      </c>
      <c r="G53" s="27" t="s">
        <v>106</v>
      </c>
      <c r="H53" s="27" t="s">
        <v>72</v>
      </c>
      <c r="I53" s="27" t="s">
        <v>298</v>
      </c>
      <c r="J53" s="27"/>
      <c r="K53" s="62">
        <f>SUM(K54)</f>
        <v>500</v>
      </c>
    </row>
    <row r="54" spans="1:12" ht="31.5" customHeight="1" x14ac:dyDescent="0.25">
      <c r="A54" s="112"/>
      <c r="B54" s="63" t="s">
        <v>112</v>
      </c>
      <c r="C54" s="65">
        <v>902</v>
      </c>
      <c r="D54" s="27" t="s">
        <v>2</v>
      </c>
      <c r="E54" s="27" t="s">
        <v>6</v>
      </c>
      <c r="F54" s="27" t="s">
        <v>77</v>
      </c>
      <c r="G54" s="27" t="s">
        <v>106</v>
      </c>
      <c r="H54" s="27" t="s">
        <v>72</v>
      </c>
      <c r="I54" s="27" t="s">
        <v>298</v>
      </c>
      <c r="J54" s="27" t="s">
        <v>47</v>
      </c>
      <c r="K54" s="62">
        <v>500</v>
      </c>
    </row>
    <row r="55" spans="1:12" s="16" customFormat="1" ht="31.5" customHeight="1" x14ac:dyDescent="0.25">
      <c r="A55" s="112"/>
      <c r="B55" s="30" t="s">
        <v>174</v>
      </c>
      <c r="C55" s="65">
        <v>902</v>
      </c>
      <c r="D55" s="27" t="s">
        <v>2</v>
      </c>
      <c r="E55" s="27" t="s">
        <v>6</v>
      </c>
      <c r="F55" s="27" t="s">
        <v>77</v>
      </c>
      <c r="G55" s="68">
        <v>2</v>
      </c>
      <c r="H55" s="27" t="s">
        <v>72</v>
      </c>
      <c r="I55" s="27" t="s">
        <v>78</v>
      </c>
      <c r="J55" s="27"/>
      <c r="K55" s="62">
        <f>SUM(K56:K57)</f>
        <v>976.7</v>
      </c>
      <c r="L55" s="6"/>
    </row>
    <row r="56" spans="1:12" s="16" customFormat="1" ht="47.25" customHeight="1" x14ac:dyDescent="0.25">
      <c r="A56" s="112"/>
      <c r="B56" s="63" t="s">
        <v>111</v>
      </c>
      <c r="C56" s="65">
        <v>902</v>
      </c>
      <c r="D56" s="27" t="s">
        <v>2</v>
      </c>
      <c r="E56" s="27" t="s">
        <v>6</v>
      </c>
      <c r="F56" s="27" t="s">
        <v>77</v>
      </c>
      <c r="G56" s="68">
        <v>2</v>
      </c>
      <c r="H56" s="27" t="s">
        <v>72</v>
      </c>
      <c r="I56" s="27" t="s">
        <v>78</v>
      </c>
      <c r="J56" s="27" t="s">
        <v>46</v>
      </c>
      <c r="K56" s="62">
        <v>895.7</v>
      </c>
      <c r="L56" s="6"/>
    </row>
    <row r="57" spans="1:12" s="16" customFormat="1" ht="31.5" customHeight="1" x14ac:dyDescent="0.25">
      <c r="A57" s="112"/>
      <c r="B57" s="63" t="s">
        <v>112</v>
      </c>
      <c r="C57" s="65">
        <v>902</v>
      </c>
      <c r="D57" s="27" t="s">
        <v>2</v>
      </c>
      <c r="E57" s="27" t="s">
        <v>6</v>
      </c>
      <c r="F57" s="27" t="s">
        <v>77</v>
      </c>
      <c r="G57" s="68">
        <v>2</v>
      </c>
      <c r="H57" s="27" t="s">
        <v>72</v>
      </c>
      <c r="I57" s="27" t="s">
        <v>78</v>
      </c>
      <c r="J57" s="27" t="s">
        <v>47</v>
      </c>
      <c r="K57" s="62">
        <v>81</v>
      </c>
      <c r="L57" s="6"/>
    </row>
    <row r="58" spans="1:12" s="16" customFormat="1" ht="63" customHeight="1" x14ac:dyDescent="0.25">
      <c r="A58" s="112"/>
      <c r="B58" s="29" t="s">
        <v>301</v>
      </c>
      <c r="C58" s="65">
        <v>902</v>
      </c>
      <c r="D58" s="27" t="s">
        <v>2</v>
      </c>
      <c r="E58" s="27" t="s">
        <v>6</v>
      </c>
      <c r="F58" s="27" t="s">
        <v>77</v>
      </c>
      <c r="G58" s="68">
        <v>2</v>
      </c>
      <c r="H58" s="27" t="s">
        <v>72</v>
      </c>
      <c r="I58" s="27" t="s">
        <v>206</v>
      </c>
      <c r="J58" s="27"/>
      <c r="K58" s="62">
        <f>SUM(K59:K60)</f>
        <v>979.80000000000007</v>
      </c>
      <c r="L58" s="6"/>
    </row>
    <row r="59" spans="1:12" s="16" customFormat="1" ht="47.25" customHeight="1" x14ac:dyDescent="0.25">
      <c r="A59" s="112"/>
      <c r="B59" s="63" t="s">
        <v>111</v>
      </c>
      <c r="C59" s="65">
        <v>902</v>
      </c>
      <c r="D59" s="27" t="s">
        <v>2</v>
      </c>
      <c r="E59" s="27" t="s">
        <v>6</v>
      </c>
      <c r="F59" s="27" t="s">
        <v>77</v>
      </c>
      <c r="G59" s="68">
        <v>2</v>
      </c>
      <c r="H59" s="27" t="s">
        <v>72</v>
      </c>
      <c r="I59" s="27" t="s">
        <v>206</v>
      </c>
      <c r="J59" s="27" t="s">
        <v>46</v>
      </c>
      <c r="K59" s="62">
        <v>895.6</v>
      </c>
      <c r="L59" s="6"/>
    </row>
    <row r="60" spans="1:12" s="16" customFormat="1" ht="31.5" customHeight="1" x14ac:dyDescent="0.25">
      <c r="A60" s="112"/>
      <c r="B60" s="63" t="s">
        <v>112</v>
      </c>
      <c r="C60" s="65">
        <v>902</v>
      </c>
      <c r="D60" s="27" t="s">
        <v>2</v>
      </c>
      <c r="E60" s="27" t="s">
        <v>6</v>
      </c>
      <c r="F60" s="27" t="s">
        <v>77</v>
      </c>
      <c r="G60" s="68">
        <v>2</v>
      </c>
      <c r="H60" s="27" t="s">
        <v>72</v>
      </c>
      <c r="I60" s="27" t="s">
        <v>206</v>
      </c>
      <c r="J60" s="27" t="s">
        <v>47</v>
      </c>
      <c r="K60" s="62">
        <v>84.2</v>
      </c>
      <c r="L60" s="6"/>
    </row>
    <row r="61" spans="1:12" s="16" customFormat="1" ht="18" customHeight="1" x14ac:dyDescent="0.25">
      <c r="A61" s="112"/>
      <c r="B61" s="63" t="s">
        <v>147</v>
      </c>
      <c r="C61" s="65">
        <v>902</v>
      </c>
      <c r="D61" s="27" t="s">
        <v>2</v>
      </c>
      <c r="E61" s="27" t="s">
        <v>7</v>
      </c>
      <c r="F61" s="27"/>
      <c r="G61" s="68"/>
      <c r="H61" s="27"/>
      <c r="I61" s="27"/>
      <c r="J61" s="27"/>
      <c r="K61" s="62">
        <f>SUM(K62)</f>
        <v>187.8</v>
      </c>
      <c r="L61" s="6"/>
    </row>
    <row r="62" spans="1:12" s="16" customFormat="1" ht="18" customHeight="1" x14ac:dyDescent="0.25">
      <c r="A62" s="112"/>
      <c r="B62" s="63" t="s">
        <v>64</v>
      </c>
      <c r="C62" s="65">
        <v>902</v>
      </c>
      <c r="D62" s="27" t="s">
        <v>2</v>
      </c>
      <c r="E62" s="27" t="s">
        <v>7</v>
      </c>
      <c r="F62" s="27">
        <v>52</v>
      </c>
      <c r="G62" s="68"/>
      <c r="H62" s="27"/>
      <c r="I62" s="27"/>
      <c r="J62" s="27"/>
      <c r="K62" s="62">
        <f>SUM(K63)</f>
        <v>187.8</v>
      </c>
      <c r="L62" s="6"/>
    </row>
    <row r="63" spans="1:12" s="16" customFormat="1" ht="18" customHeight="1" x14ac:dyDescent="0.25">
      <c r="A63" s="112"/>
      <c r="B63" s="31" t="s">
        <v>50</v>
      </c>
      <c r="C63" s="65">
        <v>902</v>
      </c>
      <c r="D63" s="27" t="s">
        <v>2</v>
      </c>
      <c r="E63" s="27" t="s">
        <v>7</v>
      </c>
      <c r="F63" s="27" t="s">
        <v>77</v>
      </c>
      <c r="G63" s="27" t="s">
        <v>106</v>
      </c>
      <c r="H63" s="27"/>
      <c r="I63" s="27"/>
      <c r="J63" s="27"/>
      <c r="K63" s="62">
        <f>SUM(K64)</f>
        <v>187.8</v>
      </c>
      <c r="L63" s="6"/>
    </row>
    <row r="64" spans="1:12" s="16" customFormat="1" ht="47.25" customHeight="1" x14ac:dyDescent="0.25">
      <c r="A64" s="112"/>
      <c r="B64" s="29" t="s">
        <v>146</v>
      </c>
      <c r="C64" s="65">
        <v>902</v>
      </c>
      <c r="D64" s="27" t="s">
        <v>2</v>
      </c>
      <c r="E64" s="27" t="s">
        <v>7</v>
      </c>
      <c r="F64" s="27" t="s">
        <v>77</v>
      </c>
      <c r="G64" s="27" t="s">
        <v>106</v>
      </c>
      <c r="H64" s="27" t="s">
        <v>72</v>
      </c>
      <c r="I64" s="27" t="s">
        <v>145</v>
      </c>
      <c r="J64" s="27"/>
      <c r="K64" s="62">
        <f>SUM(K65)</f>
        <v>187.8</v>
      </c>
      <c r="L64" s="6"/>
    </row>
    <row r="65" spans="1:12" s="16" customFormat="1" ht="31.5" customHeight="1" x14ac:dyDescent="0.25">
      <c r="A65" s="112"/>
      <c r="B65" s="63" t="s">
        <v>112</v>
      </c>
      <c r="C65" s="65">
        <v>902</v>
      </c>
      <c r="D65" s="27" t="s">
        <v>2</v>
      </c>
      <c r="E65" s="27" t="s">
        <v>7</v>
      </c>
      <c r="F65" s="27" t="s">
        <v>77</v>
      </c>
      <c r="G65" s="27" t="s">
        <v>106</v>
      </c>
      <c r="H65" s="27" t="s">
        <v>72</v>
      </c>
      <c r="I65" s="27" t="s">
        <v>145</v>
      </c>
      <c r="J65" s="27" t="s">
        <v>47</v>
      </c>
      <c r="K65" s="62">
        <v>187.8</v>
      </c>
      <c r="L65" s="6"/>
    </row>
    <row r="66" spans="1:12" s="16" customFormat="1" ht="18" customHeight="1" x14ac:dyDescent="0.25">
      <c r="A66" s="112"/>
      <c r="B66" s="63" t="s">
        <v>215</v>
      </c>
      <c r="C66" s="65">
        <v>902</v>
      </c>
      <c r="D66" s="27" t="s">
        <v>2</v>
      </c>
      <c r="E66" s="27" t="s">
        <v>8</v>
      </c>
      <c r="F66" s="27"/>
      <c r="G66" s="27"/>
      <c r="H66" s="27"/>
      <c r="I66" s="27"/>
      <c r="J66" s="27"/>
      <c r="K66" s="62">
        <f>K67</f>
        <v>0</v>
      </c>
      <c r="L66" s="6"/>
    </row>
    <row r="67" spans="1:12" s="16" customFormat="1" ht="18" customHeight="1" x14ac:dyDescent="0.25">
      <c r="A67" s="112"/>
      <c r="B67" s="63" t="s">
        <v>60</v>
      </c>
      <c r="C67" s="65">
        <v>902</v>
      </c>
      <c r="D67" s="27" t="s">
        <v>2</v>
      </c>
      <c r="E67" s="27" t="s">
        <v>8</v>
      </c>
      <c r="F67" s="27" t="s">
        <v>216</v>
      </c>
      <c r="G67" s="27"/>
      <c r="H67" s="27"/>
      <c r="I67" s="27"/>
      <c r="J67" s="27"/>
      <c r="K67" s="62">
        <f>K68</f>
        <v>0</v>
      </c>
      <c r="L67" s="6"/>
    </row>
    <row r="68" spans="1:12" s="16" customFormat="1" ht="31.5" customHeight="1" x14ac:dyDescent="0.25">
      <c r="A68" s="112"/>
      <c r="B68" s="63" t="s">
        <v>247</v>
      </c>
      <c r="C68" s="65">
        <v>902</v>
      </c>
      <c r="D68" s="27" t="s">
        <v>2</v>
      </c>
      <c r="E68" s="27" t="s">
        <v>8</v>
      </c>
      <c r="F68" s="27" t="s">
        <v>216</v>
      </c>
      <c r="G68" s="27" t="s">
        <v>106</v>
      </c>
      <c r="H68" s="27"/>
      <c r="I68" s="27"/>
      <c r="J68" s="27"/>
      <c r="K68" s="62">
        <f>K69</f>
        <v>0</v>
      </c>
      <c r="L68" s="6"/>
    </row>
    <row r="69" spans="1:12" s="16" customFormat="1" ht="47.25" customHeight="1" x14ac:dyDescent="0.25">
      <c r="A69" s="112"/>
      <c r="B69" s="63" t="s">
        <v>248</v>
      </c>
      <c r="C69" s="65">
        <v>902</v>
      </c>
      <c r="D69" s="27" t="s">
        <v>2</v>
      </c>
      <c r="E69" s="27" t="s">
        <v>8</v>
      </c>
      <c r="F69" s="27" t="s">
        <v>216</v>
      </c>
      <c r="G69" s="27" t="s">
        <v>106</v>
      </c>
      <c r="H69" s="27" t="s">
        <v>72</v>
      </c>
      <c r="I69" s="27" t="s">
        <v>217</v>
      </c>
      <c r="J69" s="27"/>
      <c r="K69" s="62">
        <f>K70</f>
        <v>0</v>
      </c>
      <c r="L69" s="6"/>
    </row>
    <row r="70" spans="1:12" s="16" customFormat="1" ht="18" customHeight="1" x14ac:dyDescent="0.25">
      <c r="A70" s="112"/>
      <c r="B70" s="63" t="s">
        <v>48</v>
      </c>
      <c r="C70" s="65">
        <v>902</v>
      </c>
      <c r="D70" s="27" t="s">
        <v>2</v>
      </c>
      <c r="E70" s="27" t="s">
        <v>8</v>
      </c>
      <c r="F70" s="27" t="s">
        <v>216</v>
      </c>
      <c r="G70" s="27" t="s">
        <v>106</v>
      </c>
      <c r="H70" s="27" t="s">
        <v>72</v>
      </c>
      <c r="I70" s="27" t="s">
        <v>217</v>
      </c>
      <c r="J70" s="27" t="s">
        <v>49</v>
      </c>
      <c r="K70" s="62"/>
      <c r="L70" s="6"/>
    </row>
    <row r="71" spans="1:12" s="16" customFormat="1" ht="18" customHeight="1" x14ac:dyDescent="0.25">
      <c r="A71" s="112"/>
      <c r="B71" s="63" t="s">
        <v>9</v>
      </c>
      <c r="C71" s="65">
        <v>902</v>
      </c>
      <c r="D71" s="27" t="s">
        <v>2</v>
      </c>
      <c r="E71" s="27" t="s">
        <v>38</v>
      </c>
      <c r="F71" s="27"/>
      <c r="G71" s="68"/>
      <c r="H71" s="27"/>
      <c r="I71" s="27"/>
      <c r="J71" s="27"/>
      <c r="K71" s="62">
        <f>SUM(K77+K93+K72)</f>
        <v>302454.5</v>
      </c>
      <c r="L71" s="6"/>
    </row>
    <row r="72" spans="1:12" s="16" customFormat="1" ht="18" customHeight="1" x14ac:dyDescent="0.25">
      <c r="A72" s="112"/>
      <c r="B72" s="31" t="s">
        <v>302</v>
      </c>
      <c r="C72" s="65">
        <v>902</v>
      </c>
      <c r="D72" s="27" t="s">
        <v>2</v>
      </c>
      <c r="E72" s="27" t="s">
        <v>38</v>
      </c>
      <c r="F72" s="27" t="s">
        <v>5</v>
      </c>
      <c r="G72" s="68"/>
      <c r="H72" s="27"/>
      <c r="I72" s="27"/>
      <c r="J72" s="27"/>
      <c r="K72" s="62">
        <f>SUM(K73)</f>
        <v>24266</v>
      </c>
      <c r="L72" s="6"/>
    </row>
    <row r="73" spans="1:12" s="16" customFormat="1" ht="31.5" customHeight="1" x14ac:dyDescent="0.25">
      <c r="A73" s="112"/>
      <c r="B73" s="63" t="s">
        <v>303</v>
      </c>
      <c r="C73" s="65">
        <v>902</v>
      </c>
      <c r="D73" s="27" t="s">
        <v>2</v>
      </c>
      <c r="E73" s="27" t="s">
        <v>38</v>
      </c>
      <c r="F73" s="27" t="s">
        <v>5</v>
      </c>
      <c r="G73" s="68">
        <v>1</v>
      </c>
      <c r="H73" s="27"/>
      <c r="I73" s="27"/>
      <c r="J73" s="27"/>
      <c r="K73" s="62">
        <f>SUM(K74)</f>
        <v>24266</v>
      </c>
      <c r="L73" s="6"/>
    </row>
    <row r="74" spans="1:12" s="16" customFormat="1" ht="63" customHeight="1" x14ac:dyDescent="0.25">
      <c r="A74" s="112"/>
      <c r="B74" s="63" t="s">
        <v>304</v>
      </c>
      <c r="C74" s="65">
        <v>902</v>
      </c>
      <c r="D74" s="27" t="s">
        <v>2</v>
      </c>
      <c r="E74" s="27" t="s">
        <v>38</v>
      </c>
      <c r="F74" s="27" t="s">
        <v>5</v>
      </c>
      <c r="G74" s="68">
        <v>1</v>
      </c>
      <c r="H74" s="27" t="s">
        <v>2</v>
      </c>
      <c r="I74" s="27"/>
      <c r="J74" s="27"/>
      <c r="K74" s="62">
        <f>SUM(K75)</f>
        <v>24266</v>
      </c>
      <c r="L74" s="6"/>
    </row>
    <row r="75" spans="1:12" s="16" customFormat="1" ht="47.25" customHeight="1" x14ac:dyDescent="0.25">
      <c r="A75" s="112"/>
      <c r="B75" s="63" t="s">
        <v>63</v>
      </c>
      <c r="C75" s="65">
        <v>902</v>
      </c>
      <c r="D75" s="27" t="s">
        <v>2</v>
      </c>
      <c r="E75" s="27" t="s">
        <v>38</v>
      </c>
      <c r="F75" s="27" t="s">
        <v>5</v>
      </c>
      <c r="G75" s="68">
        <v>1</v>
      </c>
      <c r="H75" s="27" t="s">
        <v>2</v>
      </c>
      <c r="I75" s="27" t="s">
        <v>79</v>
      </c>
      <c r="J75" s="27"/>
      <c r="K75" s="62">
        <f>SUM(K76)</f>
        <v>24266</v>
      </c>
      <c r="L75" s="6"/>
    </row>
    <row r="76" spans="1:12" s="16" customFormat="1" ht="31.5" customHeight="1" x14ac:dyDescent="0.25">
      <c r="A76" s="112"/>
      <c r="B76" s="39" t="s">
        <v>110</v>
      </c>
      <c r="C76" s="65">
        <v>902</v>
      </c>
      <c r="D76" s="27" t="s">
        <v>2</v>
      </c>
      <c r="E76" s="27" t="s">
        <v>38</v>
      </c>
      <c r="F76" s="27" t="s">
        <v>5</v>
      </c>
      <c r="G76" s="68">
        <v>1</v>
      </c>
      <c r="H76" s="27" t="s">
        <v>2</v>
      </c>
      <c r="I76" s="27" t="s">
        <v>79</v>
      </c>
      <c r="J76" s="27" t="s">
        <v>56</v>
      </c>
      <c r="K76" s="62">
        <v>24266</v>
      </c>
      <c r="L76" s="6"/>
    </row>
    <row r="77" spans="1:12" s="16" customFormat="1" ht="31.5" customHeight="1" x14ac:dyDescent="0.25">
      <c r="A77" s="112"/>
      <c r="B77" s="63" t="s">
        <v>250</v>
      </c>
      <c r="C77" s="65">
        <v>902</v>
      </c>
      <c r="D77" s="27" t="s">
        <v>2</v>
      </c>
      <c r="E77" s="27" t="s">
        <v>38</v>
      </c>
      <c r="F77" s="27" t="s">
        <v>8</v>
      </c>
      <c r="G77" s="68"/>
      <c r="H77" s="27"/>
      <c r="I77" s="27"/>
      <c r="J77" s="27"/>
      <c r="K77" s="62">
        <f t="shared" ref="K77" si="2">SUM(K78)</f>
        <v>272987.09999999998</v>
      </c>
      <c r="L77" s="6"/>
    </row>
    <row r="78" spans="1:12" s="16" customFormat="1" ht="31.5" customHeight="1" x14ac:dyDescent="0.25">
      <c r="A78" s="112"/>
      <c r="B78" s="63" t="s">
        <v>251</v>
      </c>
      <c r="C78" s="65">
        <v>902</v>
      </c>
      <c r="D78" s="27" t="s">
        <v>2</v>
      </c>
      <c r="E78" s="27" t="s">
        <v>38</v>
      </c>
      <c r="F78" s="27" t="s">
        <v>8</v>
      </c>
      <c r="G78" s="68">
        <v>1</v>
      </c>
      <c r="H78" s="27"/>
      <c r="I78" s="27"/>
      <c r="J78" s="27"/>
      <c r="K78" s="62">
        <f>K79+K86</f>
        <v>272987.09999999998</v>
      </c>
      <c r="L78" s="6"/>
    </row>
    <row r="79" spans="1:12" s="16" customFormat="1" ht="18" customHeight="1" x14ac:dyDescent="0.25">
      <c r="A79" s="112"/>
      <c r="B79" s="63" t="s">
        <v>348</v>
      </c>
      <c r="C79" s="65">
        <v>902</v>
      </c>
      <c r="D79" s="27" t="s">
        <v>2</v>
      </c>
      <c r="E79" s="27" t="s">
        <v>38</v>
      </c>
      <c r="F79" s="27" t="s">
        <v>8</v>
      </c>
      <c r="G79" s="68">
        <v>1</v>
      </c>
      <c r="H79" s="27" t="s">
        <v>2</v>
      </c>
      <c r="I79" s="27"/>
      <c r="J79" s="27"/>
      <c r="K79" s="62">
        <f>SUM(K80)</f>
        <v>269338.59999999998</v>
      </c>
      <c r="L79" s="6"/>
    </row>
    <row r="80" spans="1:12" s="16" customFormat="1" ht="47.25" customHeight="1" x14ac:dyDescent="0.25">
      <c r="A80" s="112"/>
      <c r="B80" s="63" t="s">
        <v>63</v>
      </c>
      <c r="C80" s="65">
        <v>902</v>
      </c>
      <c r="D80" s="27" t="s">
        <v>2</v>
      </c>
      <c r="E80" s="27" t="s">
        <v>38</v>
      </c>
      <c r="F80" s="27" t="s">
        <v>8</v>
      </c>
      <c r="G80" s="68">
        <v>1</v>
      </c>
      <c r="H80" s="27" t="s">
        <v>2</v>
      </c>
      <c r="I80" s="27" t="s">
        <v>79</v>
      </c>
      <c r="J80" s="27"/>
      <c r="K80" s="62">
        <f>SUM(K81:K85)</f>
        <v>269338.59999999998</v>
      </c>
      <c r="L80" s="6"/>
    </row>
    <row r="81" spans="1:12" s="16" customFormat="1" ht="47.25" customHeight="1" x14ac:dyDescent="0.25">
      <c r="A81" s="112"/>
      <c r="B81" s="63" t="s">
        <v>111</v>
      </c>
      <c r="C81" s="65">
        <v>902</v>
      </c>
      <c r="D81" s="27" t="s">
        <v>2</v>
      </c>
      <c r="E81" s="27" t="s">
        <v>38</v>
      </c>
      <c r="F81" s="27" t="s">
        <v>8</v>
      </c>
      <c r="G81" s="68">
        <v>1</v>
      </c>
      <c r="H81" s="27" t="s">
        <v>2</v>
      </c>
      <c r="I81" s="27" t="s">
        <v>79</v>
      </c>
      <c r="J81" s="27" t="s">
        <v>46</v>
      </c>
      <c r="K81" s="62">
        <f>217993.8-4905.8</f>
        <v>213088</v>
      </c>
      <c r="L81" s="6"/>
    </row>
    <row r="82" spans="1:12" s="16" customFormat="1" ht="31.5" customHeight="1" x14ac:dyDescent="0.25">
      <c r="A82" s="112"/>
      <c r="B82" s="63" t="s">
        <v>112</v>
      </c>
      <c r="C82" s="65">
        <v>902</v>
      </c>
      <c r="D82" s="27" t="s">
        <v>2</v>
      </c>
      <c r="E82" s="27" t="s">
        <v>38</v>
      </c>
      <c r="F82" s="27" t="s">
        <v>8</v>
      </c>
      <c r="G82" s="68">
        <v>1</v>
      </c>
      <c r="H82" s="27" t="s">
        <v>2</v>
      </c>
      <c r="I82" s="27" t="s">
        <v>79</v>
      </c>
      <c r="J82" s="27" t="s">
        <v>47</v>
      </c>
      <c r="K82" s="62">
        <f>51872.2+4070.1</f>
        <v>55942.299999999996</v>
      </c>
      <c r="L82" s="6"/>
    </row>
    <row r="83" spans="1:12" s="16" customFormat="1" ht="18" customHeight="1" x14ac:dyDescent="0.25">
      <c r="A83" s="112"/>
      <c r="B83" s="63" t="s">
        <v>53</v>
      </c>
      <c r="C83" s="65">
        <v>902</v>
      </c>
      <c r="D83" s="27" t="s">
        <v>2</v>
      </c>
      <c r="E83" s="27" t="s">
        <v>38</v>
      </c>
      <c r="F83" s="27" t="s">
        <v>8</v>
      </c>
      <c r="G83" s="68">
        <v>1</v>
      </c>
      <c r="H83" s="27" t="s">
        <v>2</v>
      </c>
      <c r="I83" s="27" t="s">
        <v>79</v>
      </c>
      <c r="J83" s="27" t="s">
        <v>54</v>
      </c>
      <c r="K83" s="62"/>
      <c r="L83" s="6"/>
    </row>
    <row r="84" spans="1:12" s="16" customFormat="1" ht="31.5" customHeight="1" x14ac:dyDescent="0.25">
      <c r="A84" s="112"/>
      <c r="B84" s="39" t="s">
        <v>110</v>
      </c>
      <c r="C84" s="65">
        <v>902</v>
      </c>
      <c r="D84" s="27" t="s">
        <v>2</v>
      </c>
      <c r="E84" s="27" t="s">
        <v>38</v>
      </c>
      <c r="F84" s="27" t="s">
        <v>8</v>
      </c>
      <c r="G84" s="68">
        <v>1</v>
      </c>
      <c r="H84" s="27" t="s">
        <v>2</v>
      </c>
      <c r="I84" s="27" t="s">
        <v>79</v>
      </c>
      <c r="J84" s="27" t="s">
        <v>56</v>
      </c>
      <c r="K84" s="62"/>
      <c r="L84" s="6"/>
    </row>
    <row r="85" spans="1:12" s="16" customFormat="1" ht="18" customHeight="1" x14ac:dyDescent="0.25">
      <c r="A85" s="112"/>
      <c r="B85" s="63" t="s">
        <v>48</v>
      </c>
      <c r="C85" s="65">
        <v>902</v>
      </c>
      <c r="D85" s="27" t="s">
        <v>2</v>
      </c>
      <c r="E85" s="27" t="s">
        <v>38</v>
      </c>
      <c r="F85" s="27" t="s">
        <v>8</v>
      </c>
      <c r="G85" s="68">
        <v>1</v>
      </c>
      <c r="H85" s="27" t="s">
        <v>2</v>
      </c>
      <c r="I85" s="27" t="s">
        <v>79</v>
      </c>
      <c r="J85" s="27" t="s">
        <v>49</v>
      </c>
      <c r="K85" s="62">
        <v>308.3</v>
      </c>
      <c r="L85" s="6"/>
    </row>
    <row r="86" spans="1:12" s="16" customFormat="1" ht="31.5" customHeight="1" x14ac:dyDescent="0.25">
      <c r="A86" s="112"/>
      <c r="B86" s="63" t="s">
        <v>85</v>
      </c>
      <c r="C86" s="65">
        <v>902</v>
      </c>
      <c r="D86" s="27" t="s">
        <v>2</v>
      </c>
      <c r="E86" s="27" t="s">
        <v>38</v>
      </c>
      <c r="F86" s="27" t="s">
        <v>8</v>
      </c>
      <c r="G86" s="68">
        <v>1</v>
      </c>
      <c r="H86" s="27" t="s">
        <v>4</v>
      </c>
      <c r="I86" s="27"/>
      <c r="J86" s="27"/>
      <c r="K86" s="62">
        <f>K89+K91+K87</f>
        <v>3648.5</v>
      </c>
      <c r="L86" s="6"/>
    </row>
    <row r="87" spans="1:12" s="16" customFormat="1" ht="18" customHeight="1" x14ac:dyDescent="0.25">
      <c r="A87" s="112"/>
      <c r="B87" s="86" t="s">
        <v>400</v>
      </c>
      <c r="C87" s="87">
        <v>902</v>
      </c>
      <c r="D87" s="85" t="s">
        <v>2</v>
      </c>
      <c r="E87" s="85" t="s">
        <v>38</v>
      </c>
      <c r="F87" s="85" t="s">
        <v>8</v>
      </c>
      <c r="G87" s="89">
        <v>1</v>
      </c>
      <c r="H87" s="85" t="s">
        <v>4</v>
      </c>
      <c r="I87" s="85" t="s">
        <v>401</v>
      </c>
      <c r="J87" s="88"/>
      <c r="K87" s="62">
        <f>K88</f>
        <v>559.5</v>
      </c>
      <c r="L87" s="6"/>
    </row>
    <row r="88" spans="1:12" s="16" customFormat="1" ht="18" customHeight="1" x14ac:dyDescent="0.25">
      <c r="A88" s="112"/>
      <c r="B88" s="86" t="s">
        <v>48</v>
      </c>
      <c r="C88" s="87">
        <v>902</v>
      </c>
      <c r="D88" s="85" t="s">
        <v>2</v>
      </c>
      <c r="E88" s="85" t="s">
        <v>38</v>
      </c>
      <c r="F88" s="85" t="s">
        <v>8</v>
      </c>
      <c r="G88" s="89">
        <v>1</v>
      </c>
      <c r="H88" s="85" t="s">
        <v>4</v>
      </c>
      <c r="I88" s="85" t="s">
        <v>401</v>
      </c>
      <c r="J88" s="88" t="s">
        <v>49</v>
      </c>
      <c r="K88" s="62">
        <v>559.5</v>
      </c>
      <c r="L88" s="6"/>
    </row>
    <row r="89" spans="1:12" s="16" customFormat="1" ht="18" customHeight="1" x14ac:dyDescent="0.25">
      <c r="A89" s="112"/>
      <c r="B89" s="63" t="s">
        <v>186</v>
      </c>
      <c r="C89" s="65">
        <v>902</v>
      </c>
      <c r="D89" s="27" t="s">
        <v>2</v>
      </c>
      <c r="E89" s="27" t="s">
        <v>38</v>
      </c>
      <c r="F89" s="27" t="s">
        <v>8</v>
      </c>
      <c r="G89" s="68">
        <v>1</v>
      </c>
      <c r="H89" s="27" t="s">
        <v>4</v>
      </c>
      <c r="I89" s="27" t="s">
        <v>185</v>
      </c>
      <c r="J89" s="27"/>
      <c r="K89" s="62">
        <f>K90</f>
        <v>334.9</v>
      </c>
      <c r="L89" s="6"/>
    </row>
    <row r="90" spans="1:12" s="16" customFormat="1" ht="31.5" customHeight="1" x14ac:dyDescent="0.25">
      <c r="A90" s="112"/>
      <c r="B90" s="63" t="s">
        <v>112</v>
      </c>
      <c r="C90" s="65">
        <v>902</v>
      </c>
      <c r="D90" s="27" t="s">
        <v>2</v>
      </c>
      <c r="E90" s="27" t="s">
        <v>38</v>
      </c>
      <c r="F90" s="27" t="s">
        <v>8</v>
      </c>
      <c r="G90" s="68">
        <v>1</v>
      </c>
      <c r="H90" s="27" t="s">
        <v>4</v>
      </c>
      <c r="I90" s="27" t="s">
        <v>185</v>
      </c>
      <c r="J90" s="27" t="s">
        <v>47</v>
      </c>
      <c r="K90" s="62">
        <v>334.9</v>
      </c>
      <c r="L90" s="6"/>
    </row>
    <row r="91" spans="1:12" s="16" customFormat="1" ht="31.5" customHeight="1" x14ac:dyDescent="0.25">
      <c r="A91" s="112"/>
      <c r="B91" s="63" t="s">
        <v>190</v>
      </c>
      <c r="C91" s="65">
        <v>902</v>
      </c>
      <c r="D91" s="27" t="s">
        <v>2</v>
      </c>
      <c r="E91" s="27" t="s">
        <v>38</v>
      </c>
      <c r="F91" s="27" t="s">
        <v>8</v>
      </c>
      <c r="G91" s="68">
        <v>1</v>
      </c>
      <c r="H91" s="27" t="s">
        <v>4</v>
      </c>
      <c r="I91" s="27" t="s">
        <v>191</v>
      </c>
      <c r="J91" s="27"/>
      <c r="K91" s="62">
        <f>SUM(K92)</f>
        <v>2754.1</v>
      </c>
      <c r="L91" s="6"/>
    </row>
    <row r="92" spans="1:12" s="16" customFormat="1" ht="31.5" customHeight="1" x14ac:dyDescent="0.25">
      <c r="A92" s="112"/>
      <c r="B92" s="63" t="s">
        <v>112</v>
      </c>
      <c r="C92" s="65">
        <v>902</v>
      </c>
      <c r="D92" s="27" t="s">
        <v>2</v>
      </c>
      <c r="E92" s="27" t="s">
        <v>38</v>
      </c>
      <c r="F92" s="27" t="s">
        <v>8</v>
      </c>
      <c r="G92" s="68">
        <v>1</v>
      </c>
      <c r="H92" s="27" t="s">
        <v>4</v>
      </c>
      <c r="I92" s="27" t="s">
        <v>191</v>
      </c>
      <c r="J92" s="27" t="s">
        <v>47</v>
      </c>
      <c r="K92" s="62">
        <f>1904.1+850</f>
        <v>2754.1</v>
      </c>
      <c r="L92" s="6"/>
    </row>
    <row r="93" spans="1:12" s="16" customFormat="1" ht="18" customHeight="1" x14ac:dyDescent="0.25">
      <c r="A93" s="112"/>
      <c r="B93" s="63" t="s">
        <v>64</v>
      </c>
      <c r="C93" s="65">
        <v>902</v>
      </c>
      <c r="D93" s="27" t="s">
        <v>2</v>
      </c>
      <c r="E93" s="27" t="s">
        <v>38</v>
      </c>
      <c r="F93" s="27" t="s">
        <v>77</v>
      </c>
      <c r="G93" s="68"/>
      <c r="H93" s="27"/>
      <c r="I93" s="27"/>
      <c r="J93" s="27"/>
      <c r="K93" s="62">
        <f>SUM(K94+K98)</f>
        <v>5201.3999999999996</v>
      </c>
      <c r="L93" s="6"/>
    </row>
    <row r="94" spans="1:12" s="16" customFormat="1" ht="31.5" customHeight="1" x14ac:dyDescent="0.25">
      <c r="A94" s="112"/>
      <c r="B94" s="63" t="s">
        <v>246</v>
      </c>
      <c r="C94" s="65">
        <v>902</v>
      </c>
      <c r="D94" s="27" t="s">
        <v>2</v>
      </c>
      <c r="E94" s="27" t="s">
        <v>38</v>
      </c>
      <c r="F94" s="27" t="s">
        <v>77</v>
      </c>
      <c r="G94" s="68">
        <v>1</v>
      </c>
      <c r="H94" s="27"/>
      <c r="I94" s="27"/>
      <c r="J94" s="27"/>
      <c r="K94" s="62">
        <f t="shared" ref="K94" si="3">SUM(K95)</f>
        <v>5201.3999999999996</v>
      </c>
      <c r="L94" s="6"/>
    </row>
    <row r="95" spans="1:12" s="16" customFormat="1" ht="18" customHeight="1" x14ac:dyDescent="0.25">
      <c r="A95" s="112"/>
      <c r="B95" s="63" t="s">
        <v>45</v>
      </c>
      <c r="C95" s="65">
        <v>902</v>
      </c>
      <c r="D95" s="27" t="s">
        <v>2</v>
      </c>
      <c r="E95" s="27" t="s">
        <v>38</v>
      </c>
      <c r="F95" s="27" t="s">
        <v>77</v>
      </c>
      <c r="G95" s="68">
        <v>1</v>
      </c>
      <c r="H95" s="27" t="s">
        <v>72</v>
      </c>
      <c r="I95" s="27" t="s">
        <v>74</v>
      </c>
      <c r="J95" s="27"/>
      <c r="K95" s="62">
        <f>SUM(K96:K97)</f>
        <v>5201.3999999999996</v>
      </c>
      <c r="L95" s="6"/>
    </row>
    <row r="96" spans="1:12" s="16" customFormat="1" ht="47.25" customHeight="1" x14ac:dyDescent="0.25">
      <c r="A96" s="112"/>
      <c r="B96" s="63" t="s">
        <v>111</v>
      </c>
      <c r="C96" s="65">
        <v>902</v>
      </c>
      <c r="D96" s="27" t="s">
        <v>2</v>
      </c>
      <c r="E96" s="27" t="s">
        <v>38</v>
      </c>
      <c r="F96" s="27" t="s">
        <v>77</v>
      </c>
      <c r="G96" s="68">
        <v>1</v>
      </c>
      <c r="H96" s="27" t="s">
        <v>72</v>
      </c>
      <c r="I96" s="27" t="s">
        <v>74</v>
      </c>
      <c r="J96" s="27" t="s">
        <v>46</v>
      </c>
      <c r="K96" s="62">
        <v>5162</v>
      </c>
      <c r="L96" s="6"/>
    </row>
    <row r="97" spans="1:12" s="16" customFormat="1" ht="31.5" customHeight="1" x14ac:dyDescent="0.25">
      <c r="A97" s="112"/>
      <c r="B97" s="63" t="s">
        <v>112</v>
      </c>
      <c r="C97" s="65">
        <v>902</v>
      </c>
      <c r="D97" s="27" t="s">
        <v>2</v>
      </c>
      <c r="E97" s="27" t="s">
        <v>38</v>
      </c>
      <c r="F97" s="27" t="s">
        <v>77</v>
      </c>
      <c r="G97" s="68">
        <v>1</v>
      </c>
      <c r="H97" s="27" t="s">
        <v>72</v>
      </c>
      <c r="I97" s="27" t="s">
        <v>74</v>
      </c>
      <c r="J97" s="27" t="s">
        <v>47</v>
      </c>
      <c r="K97" s="62">
        <v>39.4</v>
      </c>
      <c r="L97" s="6"/>
    </row>
    <row r="98" spans="1:12" s="16" customFormat="1" ht="18" customHeight="1" x14ac:dyDescent="0.25">
      <c r="A98" s="112"/>
      <c r="B98" s="63" t="s">
        <v>171</v>
      </c>
      <c r="C98" s="65">
        <v>902</v>
      </c>
      <c r="D98" s="27" t="s">
        <v>2</v>
      </c>
      <c r="E98" s="27" t="s">
        <v>38</v>
      </c>
      <c r="F98" s="27" t="s">
        <v>77</v>
      </c>
      <c r="G98" s="27" t="s">
        <v>88</v>
      </c>
      <c r="H98" s="27"/>
      <c r="I98" s="27"/>
      <c r="J98" s="27"/>
      <c r="K98" s="62">
        <f>K99</f>
        <v>0</v>
      </c>
      <c r="L98" s="6"/>
    </row>
    <row r="99" spans="1:12" s="16" customFormat="1" ht="18" customHeight="1" x14ac:dyDescent="0.25">
      <c r="A99" s="112"/>
      <c r="B99" s="63" t="s">
        <v>171</v>
      </c>
      <c r="C99" s="65">
        <v>902</v>
      </c>
      <c r="D99" s="27" t="s">
        <v>2</v>
      </c>
      <c r="E99" s="27" t="s">
        <v>38</v>
      </c>
      <c r="F99" s="27" t="s">
        <v>77</v>
      </c>
      <c r="G99" s="27" t="s">
        <v>88</v>
      </c>
      <c r="H99" s="27" t="s">
        <v>72</v>
      </c>
      <c r="I99" s="27" t="s">
        <v>170</v>
      </c>
      <c r="J99" s="27"/>
      <c r="K99" s="62">
        <f>K100</f>
        <v>0</v>
      </c>
      <c r="L99" s="6"/>
    </row>
    <row r="100" spans="1:12" s="16" customFormat="1" ht="18" customHeight="1" x14ac:dyDescent="0.25">
      <c r="A100" s="112"/>
      <c r="B100" s="63" t="s">
        <v>48</v>
      </c>
      <c r="C100" s="65">
        <v>902</v>
      </c>
      <c r="D100" s="27" t="s">
        <v>2</v>
      </c>
      <c r="E100" s="27" t="s">
        <v>38</v>
      </c>
      <c r="F100" s="27" t="s">
        <v>77</v>
      </c>
      <c r="G100" s="27" t="s">
        <v>88</v>
      </c>
      <c r="H100" s="27" t="s">
        <v>72</v>
      </c>
      <c r="I100" s="27" t="s">
        <v>170</v>
      </c>
      <c r="J100" s="27" t="s">
        <v>49</v>
      </c>
      <c r="K100" s="62"/>
      <c r="L100" s="6"/>
    </row>
    <row r="101" spans="1:12" s="16" customFormat="1" ht="18" customHeight="1" x14ac:dyDescent="0.25">
      <c r="A101" s="112"/>
      <c r="B101" s="63" t="s">
        <v>11</v>
      </c>
      <c r="C101" s="65">
        <v>902</v>
      </c>
      <c r="D101" s="27" t="s">
        <v>4</v>
      </c>
      <c r="E101" s="27"/>
      <c r="F101" s="27"/>
      <c r="G101" s="68"/>
      <c r="H101" s="27"/>
      <c r="I101" s="27"/>
      <c r="J101" s="27"/>
      <c r="K101" s="62">
        <f>SUM(K102+K112)</f>
        <v>5525.1</v>
      </c>
      <c r="L101" s="6"/>
    </row>
    <row r="102" spans="1:12" s="16" customFormat="1" ht="18" customHeight="1" x14ac:dyDescent="0.25">
      <c r="A102" s="112"/>
      <c r="B102" s="63" t="s">
        <v>306</v>
      </c>
      <c r="C102" s="65">
        <v>902</v>
      </c>
      <c r="D102" s="27" t="s">
        <v>4</v>
      </c>
      <c r="E102" s="27" t="s">
        <v>5</v>
      </c>
      <c r="F102" s="27"/>
      <c r="G102" s="68"/>
      <c r="H102" s="27"/>
      <c r="I102" s="27"/>
      <c r="J102" s="27"/>
      <c r="K102" s="62">
        <f>SUM(K103+K108)</f>
        <v>5476.3</v>
      </c>
      <c r="L102" s="6"/>
    </row>
    <row r="103" spans="1:12" s="16" customFormat="1" ht="31.5" customHeight="1" x14ac:dyDescent="0.25">
      <c r="A103" s="112"/>
      <c r="B103" s="31" t="s">
        <v>250</v>
      </c>
      <c r="C103" s="65">
        <v>902</v>
      </c>
      <c r="D103" s="27" t="s">
        <v>4</v>
      </c>
      <c r="E103" s="27" t="s">
        <v>5</v>
      </c>
      <c r="F103" s="27" t="s">
        <v>8</v>
      </c>
      <c r="G103" s="68"/>
      <c r="H103" s="27"/>
      <c r="I103" s="27"/>
      <c r="J103" s="27"/>
      <c r="K103" s="62">
        <f>SUM(K104)</f>
        <v>0</v>
      </c>
      <c r="L103" s="6"/>
    </row>
    <row r="104" spans="1:12" s="16" customFormat="1" ht="31.5" customHeight="1" x14ac:dyDescent="0.25">
      <c r="A104" s="112"/>
      <c r="B104" s="31" t="s">
        <v>251</v>
      </c>
      <c r="C104" s="65">
        <v>902</v>
      </c>
      <c r="D104" s="27" t="s">
        <v>4</v>
      </c>
      <c r="E104" s="27" t="s">
        <v>5</v>
      </c>
      <c r="F104" s="27" t="s">
        <v>8</v>
      </c>
      <c r="G104" s="68">
        <v>1</v>
      </c>
      <c r="H104" s="27"/>
      <c r="I104" s="27"/>
      <c r="J104" s="27"/>
      <c r="K104" s="62">
        <f>SUM(K105)</f>
        <v>0</v>
      </c>
      <c r="L104" s="6"/>
    </row>
    <row r="105" spans="1:12" s="16" customFormat="1" ht="18" customHeight="1" x14ac:dyDescent="0.25">
      <c r="A105" s="112"/>
      <c r="B105" s="63" t="s">
        <v>348</v>
      </c>
      <c r="C105" s="65">
        <v>902</v>
      </c>
      <c r="D105" s="27" t="s">
        <v>4</v>
      </c>
      <c r="E105" s="27" t="s">
        <v>5</v>
      </c>
      <c r="F105" s="27" t="s">
        <v>8</v>
      </c>
      <c r="G105" s="68">
        <v>1</v>
      </c>
      <c r="H105" s="27" t="s">
        <v>2</v>
      </c>
      <c r="I105" s="27"/>
      <c r="J105" s="27"/>
      <c r="K105" s="62">
        <f>SUM(K106)</f>
        <v>0</v>
      </c>
      <c r="L105" s="6"/>
    </row>
    <row r="106" spans="1:12" s="16" customFormat="1" ht="31.5" customHeight="1" x14ac:dyDescent="0.25">
      <c r="A106" s="112"/>
      <c r="B106" s="31" t="s">
        <v>307</v>
      </c>
      <c r="C106" s="65">
        <v>902</v>
      </c>
      <c r="D106" s="27" t="s">
        <v>4</v>
      </c>
      <c r="E106" s="27" t="s">
        <v>5</v>
      </c>
      <c r="F106" s="27" t="s">
        <v>8</v>
      </c>
      <c r="G106" s="68">
        <v>1</v>
      </c>
      <c r="H106" s="27" t="s">
        <v>2</v>
      </c>
      <c r="I106" s="27" t="s">
        <v>305</v>
      </c>
      <c r="J106" s="27"/>
      <c r="K106" s="62">
        <f>SUM(K107)</f>
        <v>0</v>
      </c>
      <c r="L106" s="6"/>
    </row>
    <row r="107" spans="1:12" s="16" customFormat="1" ht="47.25" customHeight="1" x14ac:dyDescent="0.25">
      <c r="A107" s="112"/>
      <c r="B107" s="63" t="s">
        <v>111</v>
      </c>
      <c r="C107" s="65">
        <v>902</v>
      </c>
      <c r="D107" s="27" t="s">
        <v>4</v>
      </c>
      <c r="E107" s="27" t="s">
        <v>5</v>
      </c>
      <c r="F107" s="27" t="s">
        <v>8</v>
      </c>
      <c r="G107" s="68">
        <v>1</v>
      </c>
      <c r="H107" s="27" t="s">
        <v>2</v>
      </c>
      <c r="I107" s="27" t="s">
        <v>305</v>
      </c>
      <c r="J107" s="27" t="s">
        <v>46</v>
      </c>
      <c r="K107" s="62">
        <f>5476.3-5476.3</f>
        <v>0</v>
      </c>
      <c r="L107" s="6"/>
    </row>
    <row r="108" spans="1:12" s="16" customFormat="1" ht="18" customHeight="1" x14ac:dyDescent="0.25">
      <c r="A108" s="112"/>
      <c r="B108" s="86" t="s">
        <v>64</v>
      </c>
      <c r="C108" s="91">
        <v>902</v>
      </c>
      <c r="D108" s="85" t="s">
        <v>4</v>
      </c>
      <c r="E108" s="85" t="s">
        <v>5</v>
      </c>
      <c r="F108" s="85" t="s">
        <v>77</v>
      </c>
      <c r="G108" s="90"/>
      <c r="H108" s="85"/>
      <c r="I108" s="85"/>
      <c r="J108" s="85"/>
      <c r="K108" s="62">
        <f>K109</f>
        <v>5476.3</v>
      </c>
      <c r="L108" s="6"/>
    </row>
    <row r="109" spans="1:12" s="16" customFormat="1" ht="18" customHeight="1" x14ac:dyDescent="0.25">
      <c r="A109" s="112"/>
      <c r="B109" s="86" t="s">
        <v>50</v>
      </c>
      <c r="C109" s="91">
        <v>902</v>
      </c>
      <c r="D109" s="85" t="s">
        <v>4</v>
      </c>
      <c r="E109" s="85" t="s">
        <v>5</v>
      </c>
      <c r="F109" s="85" t="s">
        <v>77</v>
      </c>
      <c r="G109" s="90">
        <v>2</v>
      </c>
      <c r="H109" s="85"/>
      <c r="I109" s="85"/>
      <c r="J109" s="85"/>
      <c r="K109" s="62">
        <f>K110</f>
        <v>5476.3</v>
      </c>
      <c r="L109" s="6"/>
    </row>
    <row r="110" spans="1:12" s="16" customFormat="1" ht="31.5" customHeight="1" x14ac:dyDescent="0.25">
      <c r="A110" s="112"/>
      <c r="B110" s="86" t="s">
        <v>307</v>
      </c>
      <c r="C110" s="91">
        <v>902</v>
      </c>
      <c r="D110" s="85" t="s">
        <v>4</v>
      </c>
      <c r="E110" s="85" t="s">
        <v>5</v>
      </c>
      <c r="F110" s="85" t="s">
        <v>77</v>
      </c>
      <c r="G110" s="85" t="s">
        <v>106</v>
      </c>
      <c r="H110" s="85" t="s">
        <v>72</v>
      </c>
      <c r="I110" s="85" t="s">
        <v>305</v>
      </c>
      <c r="J110" s="85"/>
      <c r="K110" s="62">
        <f>K111</f>
        <v>5476.3</v>
      </c>
      <c r="L110" s="6"/>
    </row>
    <row r="111" spans="1:12" s="16" customFormat="1" ht="47.25" customHeight="1" x14ac:dyDescent="0.25">
      <c r="A111" s="112"/>
      <c r="B111" s="86" t="s">
        <v>111</v>
      </c>
      <c r="C111" s="91">
        <v>902</v>
      </c>
      <c r="D111" s="85" t="s">
        <v>4</v>
      </c>
      <c r="E111" s="85" t="s">
        <v>5</v>
      </c>
      <c r="F111" s="85" t="s">
        <v>77</v>
      </c>
      <c r="G111" s="85" t="s">
        <v>106</v>
      </c>
      <c r="H111" s="85" t="s">
        <v>72</v>
      </c>
      <c r="I111" s="85" t="s">
        <v>305</v>
      </c>
      <c r="J111" s="85" t="s">
        <v>46</v>
      </c>
      <c r="K111" s="62">
        <v>5476.3</v>
      </c>
      <c r="L111" s="6"/>
    </row>
    <row r="112" spans="1:12" s="16" customFormat="1" ht="18" customHeight="1" x14ac:dyDescent="0.25">
      <c r="A112" s="112"/>
      <c r="B112" s="63" t="s">
        <v>12</v>
      </c>
      <c r="C112" s="65">
        <v>902</v>
      </c>
      <c r="D112" s="27" t="s">
        <v>4</v>
      </c>
      <c r="E112" s="27" t="s">
        <v>6</v>
      </c>
      <c r="F112" s="27"/>
      <c r="G112" s="68"/>
      <c r="H112" s="27"/>
      <c r="I112" s="27"/>
      <c r="J112" s="27"/>
      <c r="K112" s="62">
        <f t="shared" ref="K112:K115" si="4">SUM(K113)</f>
        <v>48.8</v>
      </c>
      <c r="L112" s="6"/>
    </row>
    <row r="113" spans="1:12" s="16" customFormat="1" ht="31.5" customHeight="1" x14ac:dyDescent="0.25">
      <c r="A113" s="112"/>
      <c r="B113" s="63" t="s">
        <v>255</v>
      </c>
      <c r="C113" s="65">
        <v>902</v>
      </c>
      <c r="D113" s="27" t="s">
        <v>4</v>
      </c>
      <c r="E113" s="27" t="s">
        <v>6</v>
      </c>
      <c r="F113" s="27" t="s">
        <v>80</v>
      </c>
      <c r="G113" s="68"/>
      <c r="H113" s="27"/>
      <c r="I113" s="27"/>
      <c r="J113" s="27"/>
      <c r="K113" s="62">
        <f t="shared" si="4"/>
        <v>48.8</v>
      </c>
      <c r="L113" s="6"/>
    </row>
    <row r="114" spans="1:12" s="16" customFormat="1" ht="18" customHeight="1" x14ac:dyDescent="0.25">
      <c r="A114" s="112"/>
      <c r="B114" s="63" t="s">
        <v>71</v>
      </c>
      <c r="C114" s="65">
        <v>902</v>
      </c>
      <c r="D114" s="27" t="s">
        <v>4</v>
      </c>
      <c r="E114" s="27" t="s">
        <v>6</v>
      </c>
      <c r="F114" s="27" t="s">
        <v>80</v>
      </c>
      <c r="G114" s="68">
        <v>1</v>
      </c>
      <c r="H114" s="27"/>
      <c r="I114" s="27"/>
      <c r="J114" s="27"/>
      <c r="K114" s="62">
        <f t="shared" si="4"/>
        <v>48.8</v>
      </c>
      <c r="L114" s="6"/>
    </row>
    <row r="115" spans="1:12" s="16" customFormat="1" ht="18" customHeight="1" x14ac:dyDescent="0.25">
      <c r="A115" s="112"/>
      <c r="B115" s="63" t="s">
        <v>13</v>
      </c>
      <c r="C115" s="65">
        <v>902</v>
      </c>
      <c r="D115" s="27" t="s">
        <v>4</v>
      </c>
      <c r="E115" s="27" t="s">
        <v>6</v>
      </c>
      <c r="F115" s="27" t="s">
        <v>80</v>
      </c>
      <c r="G115" s="68">
        <v>1</v>
      </c>
      <c r="H115" s="27" t="s">
        <v>72</v>
      </c>
      <c r="I115" s="27" t="s">
        <v>81</v>
      </c>
      <c r="J115" s="27"/>
      <c r="K115" s="62">
        <f t="shared" si="4"/>
        <v>48.8</v>
      </c>
      <c r="L115" s="6"/>
    </row>
    <row r="116" spans="1:12" s="16" customFormat="1" ht="31.5" customHeight="1" x14ac:dyDescent="0.25">
      <c r="A116" s="112"/>
      <c r="B116" s="63" t="s">
        <v>112</v>
      </c>
      <c r="C116" s="65">
        <v>902</v>
      </c>
      <c r="D116" s="27" t="s">
        <v>4</v>
      </c>
      <c r="E116" s="27" t="s">
        <v>6</v>
      </c>
      <c r="F116" s="27" t="s">
        <v>80</v>
      </c>
      <c r="G116" s="68">
        <v>1</v>
      </c>
      <c r="H116" s="27" t="s">
        <v>72</v>
      </c>
      <c r="I116" s="27" t="s">
        <v>81</v>
      </c>
      <c r="J116" s="27" t="s">
        <v>47</v>
      </c>
      <c r="K116" s="62">
        <v>48.8</v>
      </c>
      <c r="L116" s="6"/>
    </row>
    <row r="117" spans="1:12" s="16" customFormat="1" ht="18" customHeight="1" x14ac:dyDescent="0.25">
      <c r="A117" s="112"/>
      <c r="B117" s="63" t="s">
        <v>15</v>
      </c>
      <c r="C117" s="65">
        <v>902</v>
      </c>
      <c r="D117" s="27" t="s">
        <v>6</v>
      </c>
      <c r="E117" s="27"/>
      <c r="F117" s="27"/>
      <c r="G117" s="68"/>
      <c r="H117" s="27"/>
      <c r="I117" s="27"/>
      <c r="J117" s="27"/>
      <c r="K117" s="62">
        <f>SUM(K118+K134+K128)</f>
        <v>24576.499999999996</v>
      </c>
      <c r="L117" s="6"/>
    </row>
    <row r="118" spans="1:12" s="16" customFormat="1" ht="18" customHeight="1" x14ac:dyDescent="0.25">
      <c r="A118" s="112"/>
      <c r="B118" s="63" t="s">
        <v>16</v>
      </c>
      <c r="C118" s="65">
        <v>902</v>
      </c>
      <c r="D118" s="27" t="s">
        <v>6</v>
      </c>
      <c r="E118" s="27" t="s">
        <v>7</v>
      </c>
      <c r="F118" s="27"/>
      <c r="G118" s="68"/>
      <c r="H118" s="27"/>
      <c r="I118" s="27"/>
      <c r="J118" s="27"/>
      <c r="K118" s="62">
        <f t="shared" ref="K118" si="5">SUM(K119)</f>
        <v>7353.9</v>
      </c>
      <c r="L118" s="6"/>
    </row>
    <row r="119" spans="1:12" s="16" customFormat="1" ht="18" customHeight="1" x14ac:dyDescent="0.25">
      <c r="A119" s="112"/>
      <c r="B119" s="31" t="s">
        <v>243</v>
      </c>
      <c r="C119" s="65">
        <v>902</v>
      </c>
      <c r="D119" s="27" t="s">
        <v>6</v>
      </c>
      <c r="E119" s="27" t="s">
        <v>7</v>
      </c>
      <c r="F119" s="27" t="s">
        <v>83</v>
      </c>
      <c r="G119" s="68"/>
      <c r="H119" s="27"/>
      <c r="I119" s="27"/>
      <c r="J119" s="27"/>
      <c r="K119" s="62">
        <f>SUM(K120)</f>
        <v>7353.9</v>
      </c>
      <c r="L119" s="6"/>
    </row>
    <row r="120" spans="1:12" s="16" customFormat="1" ht="18" customHeight="1" x14ac:dyDescent="0.25">
      <c r="A120" s="112"/>
      <c r="B120" s="31" t="s">
        <v>244</v>
      </c>
      <c r="C120" s="65">
        <v>902</v>
      </c>
      <c r="D120" s="27" t="s">
        <v>6</v>
      </c>
      <c r="E120" s="27" t="s">
        <v>7</v>
      </c>
      <c r="F120" s="27" t="s">
        <v>83</v>
      </c>
      <c r="G120" s="68">
        <v>6</v>
      </c>
      <c r="H120" s="27"/>
      <c r="I120" s="27"/>
      <c r="J120" s="27"/>
      <c r="K120" s="62">
        <f>SUM(K121+K124+K126)</f>
        <v>7353.9</v>
      </c>
      <c r="L120" s="6"/>
    </row>
    <row r="121" spans="1:12" s="16" customFormat="1" ht="31.5" customHeight="1" x14ac:dyDescent="0.25">
      <c r="A121" s="112"/>
      <c r="B121" s="31" t="s">
        <v>245</v>
      </c>
      <c r="C121" s="65">
        <v>902</v>
      </c>
      <c r="D121" s="27" t="s">
        <v>6</v>
      </c>
      <c r="E121" s="27" t="s">
        <v>7</v>
      </c>
      <c r="F121" s="27" t="s">
        <v>83</v>
      </c>
      <c r="G121" s="27" t="s">
        <v>219</v>
      </c>
      <c r="H121" s="27" t="s">
        <v>2</v>
      </c>
      <c r="I121" s="27"/>
      <c r="J121" s="66"/>
      <c r="K121" s="62">
        <f>K122</f>
        <v>0</v>
      </c>
      <c r="L121" s="6"/>
    </row>
    <row r="122" spans="1:12" s="16" customFormat="1" ht="31.5" customHeight="1" x14ac:dyDescent="0.25">
      <c r="A122" s="112"/>
      <c r="B122" s="31" t="s">
        <v>256</v>
      </c>
      <c r="C122" s="65">
        <v>902</v>
      </c>
      <c r="D122" s="27" t="s">
        <v>6</v>
      </c>
      <c r="E122" s="27" t="s">
        <v>7</v>
      </c>
      <c r="F122" s="27" t="s">
        <v>83</v>
      </c>
      <c r="G122" s="27" t="s">
        <v>219</v>
      </c>
      <c r="H122" s="27" t="s">
        <v>2</v>
      </c>
      <c r="I122" s="27" t="s">
        <v>172</v>
      </c>
      <c r="J122" s="66"/>
      <c r="K122" s="62">
        <f>K123</f>
        <v>0</v>
      </c>
      <c r="L122" s="6"/>
    </row>
    <row r="123" spans="1:12" s="16" customFormat="1" ht="18" customHeight="1" x14ac:dyDescent="0.25">
      <c r="A123" s="112"/>
      <c r="B123" s="63" t="s">
        <v>48</v>
      </c>
      <c r="C123" s="65">
        <v>902</v>
      </c>
      <c r="D123" s="27" t="s">
        <v>6</v>
      </c>
      <c r="E123" s="27" t="s">
        <v>7</v>
      </c>
      <c r="F123" s="27" t="s">
        <v>83</v>
      </c>
      <c r="G123" s="27" t="s">
        <v>219</v>
      </c>
      <c r="H123" s="27" t="s">
        <v>2</v>
      </c>
      <c r="I123" s="27" t="s">
        <v>172</v>
      </c>
      <c r="J123" s="66" t="s">
        <v>49</v>
      </c>
      <c r="K123" s="62"/>
      <c r="L123" s="6"/>
    </row>
    <row r="124" spans="1:12" s="16" customFormat="1" ht="31.5" customHeight="1" x14ac:dyDescent="0.25">
      <c r="A124" s="112"/>
      <c r="B124" s="30" t="s">
        <v>174</v>
      </c>
      <c r="C124" s="65">
        <v>902</v>
      </c>
      <c r="D124" s="27" t="s">
        <v>6</v>
      </c>
      <c r="E124" s="27" t="s">
        <v>7</v>
      </c>
      <c r="F124" s="27" t="s">
        <v>83</v>
      </c>
      <c r="G124" s="27" t="s">
        <v>219</v>
      </c>
      <c r="H124" s="27" t="s">
        <v>2</v>
      </c>
      <c r="I124" s="27" t="s">
        <v>78</v>
      </c>
      <c r="J124" s="27"/>
      <c r="K124" s="62">
        <f t="shared" ref="K124" si="6">SUM(K125)</f>
        <v>1945.9</v>
      </c>
      <c r="L124" s="6"/>
    </row>
    <row r="125" spans="1:12" s="16" customFormat="1" ht="18" customHeight="1" x14ac:dyDescent="0.25">
      <c r="A125" s="112"/>
      <c r="B125" s="63" t="s">
        <v>48</v>
      </c>
      <c r="C125" s="65">
        <v>902</v>
      </c>
      <c r="D125" s="27" t="s">
        <v>6</v>
      </c>
      <c r="E125" s="27" t="s">
        <v>7</v>
      </c>
      <c r="F125" s="27" t="s">
        <v>83</v>
      </c>
      <c r="G125" s="27" t="s">
        <v>219</v>
      </c>
      <c r="H125" s="27" t="s">
        <v>2</v>
      </c>
      <c r="I125" s="27" t="s">
        <v>78</v>
      </c>
      <c r="J125" s="27" t="s">
        <v>49</v>
      </c>
      <c r="K125" s="62">
        <v>1945.9</v>
      </c>
      <c r="L125" s="6"/>
    </row>
    <row r="126" spans="1:12" s="16" customFormat="1" ht="94.5" customHeight="1" x14ac:dyDescent="0.25">
      <c r="A126" s="112"/>
      <c r="B126" s="28" t="s">
        <v>218</v>
      </c>
      <c r="C126" s="65">
        <v>902</v>
      </c>
      <c r="D126" s="27" t="s">
        <v>6</v>
      </c>
      <c r="E126" s="27" t="s">
        <v>7</v>
      </c>
      <c r="F126" s="27" t="s">
        <v>83</v>
      </c>
      <c r="G126" s="27" t="s">
        <v>219</v>
      </c>
      <c r="H126" s="27" t="s">
        <v>2</v>
      </c>
      <c r="I126" s="27" t="s">
        <v>82</v>
      </c>
      <c r="J126" s="27"/>
      <c r="K126" s="62">
        <f t="shared" ref="K126" si="7">SUM(K127)</f>
        <v>5408</v>
      </c>
      <c r="L126" s="6"/>
    </row>
    <row r="127" spans="1:12" s="16" customFormat="1" ht="31.5" customHeight="1" x14ac:dyDescent="0.25">
      <c r="A127" s="112"/>
      <c r="B127" s="63" t="s">
        <v>112</v>
      </c>
      <c r="C127" s="65">
        <v>902</v>
      </c>
      <c r="D127" s="27" t="s">
        <v>6</v>
      </c>
      <c r="E127" s="27" t="s">
        <v>7</v>
      </c>
      <c r="F127" s="27" t="s">
        <v>83</v>
      </c>
      <c r="G127" s="27" t="s">
        <v>219</v>
      </c>
      <c r="H127" s="27" t="s">
        <v>2</v>
      </c>
      <c r="I127" s="27" t="s">
        <v>82</v>
      </c>
      <c r="J127" s="27" t="s">
        <v>47</v>
      </c>
      <c r="K127" s="62">
        <v>5408</v>
      </c>
      <c r="L127" s="6"/>
    </row>
    <row r="128" spans="1:12" s="16" customFormat="1" ht="18" customHeight="1" x14ac:dyDescent="0.25">
      <c r="A128" s="112"/>
      <c r="B128" s="63" t="s">
        <v>329</v>
      </c>
      <c r="C128" s="65">
        <v>902</v>
      </c>
      <c r="D128" s="27" t="s">
        <v>6</v>
      </c>
      <c r="E128" s="27" t="s">
        <v>8</v>
      </c>
      <c r="F128" s="27"/>
      <c r="G128" s="27"/>
      <c r="H128" s="27"/>
      <c r="I128" s="27"/>
      <c r="J128" s="27"/>
      <c r="K128" s="62">
        <f>SUM(K129)</f>
        <v>4905.8</v>
      </c>
      <c r="L128" s="6"/>
    </row>
    <row r="129" spans="1:12" s="16" customFormat="1" ht="31.5" customHeight="1" x14ac:dyDescent="0.25">
      <c r="A129" s="112"/>
      <c r="B129" s="63" t="s">
        <v>250</v>
      </c>
      <c r="C129" s="65">
        <v>902</v>
      </c>
      <c r="D129" s="27" t="s">
        <v>6</v>
      </c>
      <c r="E129" s="27" t="s">
        <v>8</v>
      </c>
      <c r="F129" s="27" t="s">
        <v>8</v>
      </c>
      <c r="G129" s="68"/>
      <c r="H129" s="27"/>
      <c r="I129" s="27"/>
      <c r="J129" s="27"/>
      <c r="K129" s="62">
        <f>SUM(K130)</f>
        <v>4905.8</v>
      </c>
      <c r="L129" s="6"/>
    </row>
    <row r="130" spans="1:12" s="16" customFormat="1" ht="31.5" customHeight="1" x14ac:dyDescent="0.25">
      <c r="A130" s="112"/>
      <c r="B130" s="63" t="s">
        <v>251</v>
      </c>
      <c r="C130" s="65">
        <v>902</v>
      </c>
      <c r="D130" s="27" t="s">
        <v>6</v>
      </c>
      <c r="E130" s="27" t="s">
        <v>8</v>
      </c>
      <c r="F130" s="27" t="s">
        <v>8</v>
      </c>
      <c r="G130" s="68">
        <v>1</v>
      </c>
      <c r="H130" s="27"/>
      <c r="I130" s="27"/>
      <c r="J130" s="27"/>
      <c r="K130" s="62">
        <f>SUM(K131)</f>
        <v>4905.8</v>
      </c>
      <c r="L130" s="6"/>
    </row>
    <row r="131" spans="1:12" s="16" customFormat="1" ht="18" customHeight="1" x14ac:dyDescent="0.25">
      <c r="A131" s="112"/>
      <c r="B131" s="63" t="s">
        <v>348</v>
      </c>
      <c r="C131" s="65">
        <v>902</v>
      </c>
      <c r="D131" s="27" t="s">
        <v>6</v>
      </c>
      <c r="E131" s="27" t="s">
        <v>8</v>
      </c>
      <c r="F131" s="27" t="s">
        <v>8</v>
      </c>
      <c r="G131" s="68">
        <v>1</v>
      </c>
      <c r="H131" s="27" t="s">
        <v>2</v>
      </c>
      <c r="I131" s="27"/>
      <c r="J131" s="27"/>
      <c r="K131" s="62">
        <f>SUM(K132)</f>
        <v>4905.8</v>
      </c>
      <c r="L131" s="6"/>
    </row>
    <row r="132" spans="1:12" s="16" customFormat="1" ht="47.25" customHeight="1" x14ac:dyDescent="0.25">
      <c r="A132" s="112"/>
      <c r="B132" s="63" t="s">
        <v>63</v>
      </c>
      <c r="C132" s="65">
        <v>902</v>
      </c>
      <c r="D132" s="27" t="s">
        <v>6</v>
      </c>
      <c r="E132" s="27" t="s">
        <v>8</v>
      </c>
      <c r="F132" s="27" t="s">
        <v>8</v>
      </c>
      <c r="G132" s="68">
        <v>1</v>
      </c>
      <c r="H132" s="27" t="s">
        <v>2</v>
      </c>
      <c r="I132" s="27" t="s">
        <v>79</v>
      </c>
      <c r="J132" s="27"/>
      <c r="K132" s="62">
        <f>SUM(K133)</f>
        <v>4905.8</v>
      </c>
      <c r="L132" s="6"/>
    </row>
    <row r="133" spans="1:12" s="16" customFormat="1" ht="47.25" customHeight="1" x14ac:dyDescent="0.25">
      <c r="A133" s="112"/>
      <c r="B133" s="63" t="s">
        <v>111</v>
      </c>
      <c r="C133" s="65">
        <v>902</v>
      </c>
      <c r="D133" s="27" t="s">
        <v>6</v>
      </c>
      <c r="E133" s="27" t="s">
        <v>8</v>
      </c>
      <c r="F133" s="27" t="s">
        <v>8</v>
      </c>
      <c r="G133" s="68">
        <v>1</v>
      </c>
      <c r="H133" s="27" t="s">
        <v>2</v>
      </c>
      <c r="I133" s="27" t="s">
        <v>79</v>
      </c>
      <c r="J133" s="27" t="s">
        <v>46</v>
      </c>
      <c r="K133" s="62">
        <v>4905.8</v>
      </c>
      <c r="L133" s="6"/>
    </row>
    <row r="134" spans="1:12" s="16" customFormat="1" ht="18" customHeight="1" x14ac:dyDescent="0.25">
      <c r="A134" s="112"/>
      <c r="B134" s="63" t="s">
        <v>66</v>
      </c>
      <c r="C134" s="65">
        <v>902</v>
      </c>
      <c r="D134" s="27" t="s">
        <v>6</v>
      </c>
      <c r="E134" s="27" t="s">
        <v>67</v>
      </c>
      <c r="F134" s="27"/>
      <c r="G134" s="27"/>
      <c r="H134" s="27"/>
      <c r="I134" s="27"/>
      <c r="J134" s="27"/>
      <c r="K134" s="62">
        <f>SUM(K135)</f>
        <v>12316.8</v>
      </c>
      <c r="L134" s="6"/>
    </row>
    <row r="135" spans="1:12" s="16" customFormat="1" ht="31.5" customHeight="1" x14ac:dyDescent="0.25">
      <c r="A135" s="112"/>
      <c r="B135" s="31" t="s">
        <v>250</v>
      </c>
      <c r="C135" s="65">
        <v>902</v>
      </c>
      <c r="D135" s="27" t="s">
        <v>6</v>
      </c>
      <c r="E135" s="27" t="s">
        <v>67</v>
      </c>
      <c r="F135" s="27" t="s">
        <v>8</v>
      </c>
      <c r="G135" s="27"/>
      <c r="H135" s="27"/>
      <c r="I135" s="27"/>
      <c r="J135" s="27"/>
      <c r="K135" s="62">
        <f t="shared" ref="K135:K140" si="8">SUM(K136)</f>
        <v>12316.8</v>
      </c>
      <c r="L135" s="6"/>
    </row>
    <row r="136" spans="1:12" s="16" customFormat="1" ht="31.5" customHeight="1" x14ac:dyDescent="0.25">
      <c r="A136" s="112"/>
      <c r="B136" s="31" t="s">
        <v>251</v>
      </c>
      <c r="C136" s="65">
        <v>902</v>
      </c>
      <c r="D136" s="27" t="s">
        <v>6</v>
      </c>
      <c r="E136" s="27" t="s">
        <v>67</v>
      </c>
      <c r="F136" s="27" t="s">
        <v>8</v>
      </c>
      <c r="G136" s="27" t="s">
        <v>84</v>
      </c>
      <c r="H136" s="27"/>
      <c r="I136" s="27"/>
      <c r="J136" s="27"/>
      <c r="K136" s="62">
        <f t="shared" si="8"/>
        <v>12316.8</v>
      </c>
      <c r="L136" s="6"/>
    </row>
    <row r="137" spans="1:12" s="16" customFormat="1" ht="31.5" customHeight="1" x14ac:dyDescent="0.25">
      <c r="A137" s="112"/>
      <c r="B137" s="31" t="s">
        <v>85</v>
      </c>
      <c r="C137" s="65">
        <v>902</v>
      </c>
      <c r="D137" s="27" t="s">
        <v>6</v>
      </c>
      <c r="E137" s="27" t="s">
        <v>67</v>
      </c>
      <c r="F137" s="27" t="s">
        <v>8</v>
      </c>
      <c r="G137" s="27" t="s">
        <v>84</v>
      </c>
      <c r="H137" s="27" t="s">
        <v>4</v>
      </c>
      <c r="I137" s="27"/>
      <c r="J137" s="27"/>
      <c r="K137" s="62">
        <f>SUM(K138+K140)</f>
        <v>12316.8</v>
      </c>
      <c r="L137" s="6"/>
    </row>
    <row r="138" spans="1:12" s="16" customFormat="1" ht="31.5" customHeight="1" x14ac:dyDescent="0.25">
      <c r="A138" s="112"/>
      <c r="B138" s="70" t="s">
        <v>193</v>
      </c>
      <c r="C138" s="65">
        <v>902</v>
      </c>
      <c r="D138" s="27" t="s">
        <v>6</v>
      </c>
      <c r="E138" s="27" t="s">
        <v>67</v>
      </c>
      <c r="F138" s="27" t="s">
        <v>8</v>
      </c>
      <c r="G138" s="27" t="s">
        <v>84</v>
      </c>
      <c r="H138" s="27" t="s">
        <v>4</v>
      </c>
      <c r="I138" s="27" t="s">
        <v>192</v>
      </c>
      <c r="J138" s="27"/>
      <c r="K138" s="62">
        <f t="shared" si="8"/>
        <v>9826.7999999999993</v>
      </c>
      <c r="L138" s="6"/>
    </row>
    <row r="139" spans="1:12" s="16" customFormat="1" ht="31.5" customHeight="1" x14ac:dyDescent="0.25">
      <c r="A139" s="112"/>
      <c r="B139" s="63" t="s">
        <v>112</v>
      </c>
      <c r="C139" s="65">
        <v>902</v>
      </c>
      <c r="D139" s="27" t="s">
        <v>6</v>
      </c>
      <c r="E139" s="27" t="s">
        <v>67</v>
      </c>
      <c r="F139" s="27" t="s">
        <v>8</v>
      </c>
      <c r="G139" s="27" t="s">
        <v>84</v>
      </c>
      <c r="H139" s="27" t="s">
        <v>4</v>
      </c>
      <c r="I139" s="27" t="s">
        <v>192</v>
      </c>
      <c r="J139" s="27" t="s">
        <v>47</v>
      </c>
      <c r="K139" s="62">
        <f>3294.8+342.5+1007+5000+182.5</f>
        <v>9826.7999999999993</v>
      </c>
      <c r="L139" s="6"/>
    </row>
    <row r="140" spans="1:12" s="16" customFormat="1" ht="31.5" customHeight="1" x14ac:dyDescent="0.25">
      <c r="A140" s="112"/>
      <c r="B140" s="70" t="s">
        <v>190</v>
      </c>
      <c r="C140" s="65">
        <v>902</v>
      </c>
      <c r="D140" s="27" t="s">
        <v>6</v>
      </c>
      <c r="E140" s="27" t="s">
        <v>67</v>
      </c>
      <c r="F140" s="27" t="s">
        <v>8</v>
      </c>
      <c r="G140" s="27" t="s">
        <v>84</v>
      </c>
      <c r="H140" s="27" t="s">
        <v>4</v>
      </c>
      <c r="I140" s="27" t="s">
        <v>191</v>
      </c>
      <c r="J140" s="27"/>
      <c r="K140" s="62">
        <f t="shared" si="8"/>
        <v>2490</v>
      </c>
      <c r="L140" s="6"/>
    </row>
    <row r="141" spans="1:12" s="16" customFormat="1" ht="31.5" customHeight="1" x14ac:dyDescent="0.25">
      <c r="A141" s="112"/>
      <c r="B141" s="63" t="s">
        <v>112</v>
      </c>
      <c r="C141" s="65">
        <v>902</v>
      </c>
      <c r="D141" s="27" t="s">
        <v>6</v>
      </c>
      <c r="E141" s="27" t="s">
        <v>67</v>
      </c>
      <c r="F141" s="27" t="s">
        <v>8</v>
      </c>
      <c r="G141" s="27" t="s">
        <v>84</v>
      </c>
      <c r="H141" s="27" t="s">
        <v>4</v>
      </c>
      <c r="I141" s="27" t="s">
        <v>191</v>
      </c>
      <c r="J141" s="27" t="s">
        <v>47</v>
      </c>
      <c r="K141" s="62">
        <f>570+400+500+500+500+20</f>
        <v>2490</v>
      </c>
      <c r="L141" s="6"/>
    </row>
    <row r="142" spans="1:12" s="16" customFormat="1" ht="20.25" customHeight="1" x14ac:dyDescent="0.25">
      <c r="A142" s="112"/>
      <c r="B142" s="86" t="s">
        <v>39</v>
      </c>
      <c r="C142" s="96">
        <v>902</v>
      </c>
      <c r="D142" s="85" t="s">
        <v>7</v>
      </c>
      <c r="E142" s="85"/>
      <c r="F142" s="85"/>
      <c r="G142" s="85"/>
      <c r="H142" s="85"/>
      <c r="I142" s="85"/>
      <c r="J142" s="85"/>
      <c r="K142" s="62">
        <f t="shared" ref="K142:K147" si="9">K143</f>
        <v>7548.5</v>
      </c>
      <c r="L142" s="6"/>
    </row>
    <row r="143" spans="1:12" s="16" customFormat="1" ht="19.5" customHeight="1" x14ac:dyDescent="0.25">
      <c r="A143" s="112"/>
      <c r="B143" s="74" t="s">
        <v>396</v>
      </c>
      <c r="C143" s="96">
        <v>902</v>
      </c>
      <c r="D143" s="85" t="s">
        <v>7</v>
      </c>
      <c r="E143" s="85" t="s">
        <v>5</v>
      </c>
      <c r="F143" s="85"/>
      <c r="G143" s="85"/>
      <c r="H143" s="85"/>
      <c r="I143" s="85"/>
      <c r="J143" s="85"/>
      <c r="K143" s="62">
        <f t="shared" si="9"/>
        <v>7548.5</v>
      </c>
      <c r="L143" s="6"/>
    </row>
    <row r="144" spans="1:12" s="16" customFormat="1" ht="17.25" customHeight="1" x14ac:dyDescent="0.25">
      <c r="A144" s="112"/>
      <c r="B144" s="31" t="s">
        <v>277</v>
      </c>
      <c r="C144" s="96">
        <v>902</v>
      </c>
      <c r="D144" s="85" t="s">
        <v>7</v>
      </c>
      <c r="E144" s="85" t="s">
        <v>5</v>
      </c>
      <c r="F144" s="85" t="s">
        <v>28</v>
      </c>
      <c r="G144" s="85"/>
      <c r="H144" s="85"/>
      <c r="I144" s="85"/>
      <c r="J144" s="85"/>
      <c r="K144" s="62">
        <f t="shared" si="9"/>
        <v>7548.5</v>
      </c>
      <c r="L144" s="6"/>
    </row>
    <row r="145" spans="1:12" s="16" customFormat="1" ht="17.25" customHeight="1" x14ac:dyDescent="0.25">
      <c r="A145" s="112"/>
      <c r="B145" s="86" t="s">
        <v>369</v>
      </c>
      <c r="C145" s="96">
        <v>902</v>
      </c>
      <c r="D145" s="85" t="s">
        <v>7</v>
      </c>
      <c r="E145" s="85" t="s">
        <v>5</v>
      </c>
      <c r="F145" s="85" t="s">
        <v>28</v>
      </c>
      <c r="G145" s="85" t="s">
        <v>106</v>
      </c>
      <c r="H145" s="85"/>
      <c r="I145" s="85"/>
      <c r="J145" s="85"/>
      <c r="K145" s="62">
        <f t="shared" si="9"/>
        <v>7548.5</v>
      </c>
      <c r="L145" s="6"/>
    </row>
    <row r="146" spans="1:12" s="16" customFormat="1" ht="31.5" customHeight="1" x14ac:dyDescent="0.25">
      <c r="A146" s="112"/>
      <c r="B146" s="86" t="s">
        <v>405</v>
      </c>
      <c r="C146" s="96">
        <v>902</v>
      </c>
      <c r="D146" s="85" t="s">
        <v>7</v>
      </c>
      <c r="E146" s="85" t="s">
        <v>5</v>
      </c>
      <c r="F146" s="85" t="s">
        <v>28</v>
      </c>
      <c r="G146" s="85" t="s">
        <v>106</v>
      </c>
      <c r="H146" s="85" t="s">
        <v>2</v>
      </c>
      <c r="I146" s="85"/>
      <c r="J146" s="85"/>
      <c r="K146" s="62">
        <f t="shared" si="9"/>
        <v>7548.5</v>
      </c>
      <c r="L146" s="6"/>
    </row>
    <row r="147" spans="1:12" s="16" customFormat="1" ht="18" customHeight="1" x14ac:dyDescent="0.25">
      <c r="A147" s="112"/>
      <c r="B147" s="86" t="s">
        <v>406</v>
      </c>
      <c r="C147" s="96">
        <v>902</v>
      </c>
      <c r="D147" s="85" t="s">
        <v>7</v>
      </c>
      <c r="E147" s="85" t="s">
        <v>5</v>
      </c>
      <c r="F147" s="85" t="s">
        <v>28</v>
      </c>
      <c r="G147" s="85" t="s">
        <v>106</v>
      </c>
      <c r="H147" s="85" t="s">
        <v>2</v>
      </c>
      <c r="I147" s="85" t="s">
        <v>404</v>
      </c>
      <c r="J147" s="85"/>
      <c r="K147" s="62">
        <f t="shared" si="9"/>
        <v>7548.5</v>
      </c>
      <c r="L147" s="6"/>
    </row>
    <row r="148" spans="1:12" s="16" customFormat="1" ht="31.5" customHeight="1" x14ac:dyDescent="0.25">
      <c r="A148" s="112"/>
      <c r="B148" s="86" t="s">
        <v>112</v>
      </c>
      <c r="C148" s="96">
        <v>902</v>
      </c>
      <c r="D148" s="85" t="s">
        <v>7</v>
      </c>
      <c r="E148" s="85" t="s">
        <v>5</v>
      </c>
      <c r="F148" s="85" t="s">
        <v>28</v>
      </c>
      <c r="G148" s="85" t="s">
        <v>106</v>
      </c>
      <c r="H148" s="85" t="s">
        <v>2</v>
      </c>
      <c r="I148" s="85" t="s">
        <v>404</v>
      </c>
      <c r="J148" s="85" t="s">
        <v>47</v>
      </c>
      <c r="K148" s="62">
        <v>7548.5</v>
      </c>
      <c r="L148" s="6"/>
    </row>
    <row r="149" spans="1:12" s="16" customFormat="1" ht="18" customHeight="1" x14ac:dyDescent="0.25">
      <c r="A149" s="112"/>
      <c r="B149" s="63" t="s">
        <v>18</v>
      </c>
      <c r="C149" s="65">
        <v>902</v>
      </c>
      <c r="D149" s="66" t="s">
        <v>8</v>
      </c>
      <c r="E149" s="66"/>
      <c r="F149" s="27"/>
      <c r="G149" s="27"/>
      <c r="H149" s="27"/>
      <c r="I149" s="27"/>
      <c r="J149" s="66"/>
      <c r="K149" s="62">
        <f t="shared" ref="K149:K154" si="10">K150</f>
        <v>319</v>
      </c>
      <c r="L149" s="6"/>
    </row>
    <row r="150" spans="1:12" s="16" customFormat="1" ht="18" customHeight="1" x14ac:dyDescent="0.25">
      <c r="A150" s="112"/>
      <c r="B150" s="63" t="s">
        <v>187</v>
      </c>
      <c r="C150" s="65">
        <v>902</v>
      </c>
      <c r="D150" s="66" t="s">
        <v>8</v>
      </c>
      <c r="E150" s="66" t="s">
        <v>7</v>
      </c>
      <c r="F150" s="27"/>
      <c r="G150" s="27"/>
      <c r="H150" s="27"/>
      <c r="I150" s="27"/>
      <c r="J150" s="66"/>
      <c r="K150" s="62">
        <f t="shared" si="10"/>
        <v>319</v>
      </c>
      <c r="L150" s="6"/>
    </row>
    <row r="151" spans="1:12" s="16" customFormat="1" ht="31.5" customHeight="1" x14ac:dyDescent="0.25">
      <c r="A151" s="112"/>
      <c r="B151" s="63" t="s">
        <v>250</v>
      </c>
      <c r="C151" s="65">
        <v>902</v>
      </c>
      <c r="D151" s="66" t="s">
        <v>8</v>
      </c>
      <c r="E151" s="66" t="s">
        <v>7</v>
      </c>
      <c r="F151" s="27" t="s">
        <v>8</v>
      </c>
      <c r="G151" s="27"/>
      <c r="H151" s="27"/>
      <c r="I151" s="27"/>
      <c r="J151" s="66"/>
      <c r="K151" s="62">
        <f t="shared" si="10"/>
        <v>319</v>
      </c>
      <c r="L151" s="6"/>
    </row>
    <row r="152" spans="1:12" s="16" customFormat="1" ht="31.5" customHeight="1" x14ac:dyDescent="0.25">
      <c r="A152" s="112"/>
      <c r="B152" s="63" t="s">
        <v>251</v>
      </c>
      <c r="C152" s="65">
        <v>902</v>
      </c>
      <c r="D152" s="66" t="s">
        <v>8</v>
      </c>
      <c r="E152" s="66" t="s">
        <v>7</v>
      </c>
      <c r="F152" s="27" t="s">
        <v>8</v>
      </c>
      <c r="G152" s="27" t="s">
        <v>84</v>
      </c>
      <c r="H152" s="27"/>
      <c r="I152" s="27"/>
      <c r="J152" s="66"/>
      <c r="K152" s="62">
        <f t="shared" si="10"/>
        <v>319</v>
      </c>
      <c r="L152" s="6"/>
    </row>
    <row r="153" spans="1:12" s="16" customFormat="1" ht="31.5" customHeight="1" x14ac:dyDescent="0.25">
      <c r="A153" s="112"/>
      <c r="B153" s="63" t="s">
        <v>85</v>
      </c>
      <c r="C153" s="65">
        <v>902</v>
      </c>
      <c r="D153" s="66" t="s">
        <v>8</v>
      </c>
      <c r="E153" s="66" t="s">
        <v>7</v>
      </c>
      <c r="F153" s="27" t="s">
        <v>8</v>
      </c>
      <c r="G153" s="27" t="s">
        <v>84</v>
      </c>
      <c r="H153" s="27" t="s">
        <v>4</v>
      </c>
      <c r="I153" s="27"/>
      <c r="J153" s="66"/>
      <c r="K153" s="62">
        <f t="shared" si="10"/>
        <v>319</v>
      </c>
      <c r="L153" s="6"/>
    </row>
    <row r="154" spans="1:12" s="16" customFormat="1" ht="18" customHeight="1" x14ac:dyDescent="0.25">
      <c r="A154" s="112"/>
      <c r="B154" s="63" t="s">
        <v>189</v>
      </c>
      <c r="C154" s="65">
        <v>902</v>
      </c>
      <c r="D154" s="66" t="s">
        <v>8</v>
      </c>
      <c r="E154" s="66" t="s">
        <v>7</v>
      </c>
      <c r="F154" s="27" t="s">
        <v>8</v>
      </c>
      <c r="G154" s="27" t="s">
        <v>84</v>
      </c>
      <c r="H154" s="27" t="s">
        <v>4</v>
      </c>
      <c r="I154" s="27" t="s">
        <v>188</v>
      </c>
      <c r="J154" s="66"/>
      <c r="K154" s="62">
        <f t="shared" si="10"/>
        <v>319</v>
      </c>
      <c r="L154" s="6"/>
    </row>
    <row r="155" spans="1:12" s="16" customFormat="1" ht="31.5" customHeight="1" x14ac:dyDescent="0.25">
      <c r="A155" s="112"/>
      <c r="B155" s="63" t="s">
        <v>112</v>
      </c>
      <c r="C155" s="65">
        <v>902</v>
      </c>
      <c r="D155" s="66" t="s">
        <v>8</v>
      </c>
      <c r="E155" s="66" t="s">
        <v>7</v>
      </c>
      <c r="F155" s="27" t="s">
        <v>8</v>
      </c>
      <c r="G155" s="27" t="s">
        <v>84</v>
      </c>
      <c r="H155" s="27" t="s">
        <v>4</v>
      </c>
      <c r="I155" s="27" t="s">
        <v>188</v>
      </c>
      <c r="J155" s="66" t="s">
        <v>47</v>
      </c>
      <c r="K155" s="62">
        <f>120+199</f>
        <v>319</v>
      </c>
      <c r="L155" s="6"/>
    </row>
    <row r="156" spans="1:12" s="16" customFormat="1" ht="18" customHeight="1" x14ac:dyDescent="0.25">
      <c r="A156" s="112"/>
      <c r="B156" s="32" t="s">
        <v>228</v>
      </c>
      <c r="C156" s="65">
        <v>902</v>
      </c>
      <c r="D156" s="27" t="s">
        <v>23</v>
      </c>
      <c r="E156" s="27"/>
      <c r="F156" s="27"/>
      <c r="G156" s="27"/>
      <c r="H156" s="27"/>
      <c r="I156" s="27"/>
      <c r="J156" s="27"/>
      <c r="K156" s="62">
        <f t="shared" ref="K156:K161" si="11">SUM(K157)</f>
        <v>15750</v>
      </c>
      <c r="L156" s="6"/>
    </row>
    <row r="157" spans="1:12" s="16" customFormat="1" ht="18" customHeight="1" x14ac:dyDescent="0.25">
      <c r="A157" s="112"/>
      <c r="B157" s="32" t="s">
        <v>229</v>
      </c>
      <c r="C157" s="65">
        <v>902</v>
      </c>
      <c r="D157" s="27" t="s">
        <v>23</v>
      </c>
      <c r="E157" s="27" t="s">
        <v>4</v>
      </c>
      <c r="F157" s="27"/>
      <c r="G157" s="27"/>
      <c r="H157" s="27"/>
      <c r="I157" s="27"/>
      <c r="J157" s="27"/>
      <c r="K157" s="62">
        <f t="shared" si="11"/>
        <v>15750</v>
      </c>
      <c r="L157" s="6"/>
    </row>
    <row r="158" spans="1:12" s="16" customFormat="1" ht="18" customHeight="1" x14ac:dyDescent="0.25">
      <c r="A158" s="112"/>
      <c r="B158" s="63" t="s">
        <v>257</v>
      </c>
      <c r="C158" s="65">
        <v>902</v>
      </c>
      <c r="D158" s="27" t="s">
        <v>23</v>
      </c>
      <c r="E158" s="27" t="s">
        <v>4</v>
      </c>
      <c r="F158" s="27" t="s">
        <v>4</v>
      </c>
      <c r="G158" s="68"/>
      <c r="H158" s="27"/>
      <c r="I158" s="27"/>
      <c r="J158" s="27"/>
      <c r="K158" s="62">
        <f t="shared" si="11"/>
        <v>15750</v>
      </c>
      <c r="L158" s="6"/>
    </row>
    <row r="159" spans="1:12" s="16" customFormat="1" ht="63" customHeight="1" x14ac:dyDescent="0.25">
      <c r="A159" s="112"/>
      <c r="B159" s="31" t="s">
        <v>362</v>
      </c>
      <c r="C159" s="65">
        <v>902</v>
      </c>
      <c r="D159" s="27" t="s">
        <v>23</v>
      </c>
      <c r="E159" s="27" t="s">
        <v>4</v>
      </c>
      <c r="F159" s="27" t="s">
        <v>4</v>
      </c>
      <c r="G159" s="68">
        <v>1</v>
      </c>
      <c r="H159" s="27"/>
      <c r="I159" s="27"/>
      <c r="J159" s="27"/>
      <c r="K159" s="62">
        <f t="shared" si="11"/>
        <v>15750</v>
      </c>
      <c r="L159" s="6"/>
    </row>
    <row r="160" spans="1:12" s="16" customFormat="1" ht="31.5" customHeight="1" x14ac:dyDescent="0.25">
      <c r="A160" s="112"/>
      <c r="B160" s="31" t="s">
        <v>363</v>
      </c>
      <c r="C160" s="65">
        <v>902</v>
      </c>
      <c r="D160" s="27" t="s">
        <v>23</v>
      </c>
      <c r="E160" s="27" t="s">
        <v>4</v>
      </c>
      <c r="F160" s="27" t="s">
        <v>4</v>
      </c>
      <c r="G160" s="68">
        <v>1</v>
      </c>
      <c r="H160" s="27" t="s">
        <v>2</v>
      </c>
      <c r="I160" s="27"/>
      <c r="J160" s="27"/>
      <c r="K160" s="62">
        <f t="shared" si="11"/>
        <v>15750</v>
      </c>
      <c r="L160" s="6"/>
    </row>
    <row r="161" spans="1:12" s="16" customFormat="1" ht="126" customHeight="1" x14ac:dyDescent="0.25">
      <c r="A161" s="112"/>
      <c r="B161" s="63" t="s">
        <v>227</v>
      </c>
      <c r="C161" s="65">
        <v>902</v>
      </c>
      <c r="D161" s="27" t="s">
        <v>23</v>
      </c>
      <c r="E161" s="27" t="s">
        <v>4</v>
      </c>
      <c r="F161" s="27" t="s">
        <v>4</v>
      </c>
      <c r="G161" s="68">
        <v>1</v>
      </c>
      <c r="H161" s="27" t="s">
        <v>2</v>
      </c>
      <c r="I161" s="27" t="s">
        <v>226</v>
      </c>
      <c r="J161" s="27"/>
      <c r="K161" s="62">
        <f t="shared" si="11"/>
        <v>15750</v>
      </c>
      <c r="L161" s="6"/>
    </row>
    <row r="162" spans="1:12" s="16" customFormat="1" ht="31.5" customHeight="1" x14ac:dyDescent="0.25">
      <c r="A162" s="112"/>
      <c r="B162" s="63" t="s">
        <v>70</v>
      </c>
      <c r="C162" s="65">
        <v>902</v>
      </c>
      <c r="D162" s="27" t="s">
        <v>23</v>
      </c>
      <c r="E162" s="27" t="s">
        <v>4</v>
      </c>
      <c r="F162" s="27" t="s">
        <v>4</v>
      </c>
      <c r="G162" s="68">
        <v>1</v>
      </c>
      <c r="H162" s="27" t="s">
        <v>2</v>
      </c>
      <c r="I162" s="27" t="s">
        <v>226</v>
      </c>
      <c r="J162" s="27" t="s">
        <v>52</v>
      </c>
      <c r="K162" s="62">
        <v>15750</v>
      </c>
      <c r="L162" s="6"/>
    </row>
    <row r="163" spans="1:12" s="16" customFormat="1" ht="18" customHeight="1" x14ac:dyDescent="0.25">
      <c r="A163" s="112"/>
      <c r="B163" s="63" t="s">
        <v>20</v>
      </c>
      <c r="C163" s="65">
        <v>902</v>
      </c>
      <c r="D163" s="27">
        <v>10</v>
      </c>
      <c r="E163" s="27"/>
      <c r="F163" s="27"/>
      <c r="G163" s="68"/>
      <c r="H163" s="27"/>
      <c r="I163" s="27"/>
      <c r="J163" s="27"/>
      <c r="K163" s="62">
        <f>SUM(K164+K170+K176)</f>
        <v>32295.4</v>
      </c>
      <c r="L163" s="6"/>
    </row>
    <row r="164" spans="1:12" s="16" customFormat="1" ht="18" customHeight="1" x14ac:dyDescent="0.25">
      <c r="A164" s="112"/>
      <c r="B164" s="33" t="s">
        <v>40</v>
      </c>
      <c r="C164" s="65">
        <v>902</v>
      </c>
      <c r="D164" s="27" t="s">
        <v>21</v>
      </c>
      <c r="E164" s="27" t="s">
        <v>2</v>
      </c>
      <c r="F164" s="27"/>
      <c r="G164" s="68"/>
      <c r="H164" s="27"/>
      <c r="I164" s="27"/>
      <c r="J164" s="27"/>
      <c r="K164" s="62">
        <f t="shared" ref="K164:K166" si="12">SUM(K165)</f>
        <v>18771.900000000001</v>
      </c>
      <c r="L164" s="6"/>
    </row>
    <row r="165" spans="1:12" s="16" customFormat="1" ht="31.5" customHeight="1" x14ac:dyDescent="0.25">
      <c r="A165" s="112"/>
      <c r="B165" s="31" t="s">
        <v>258</v>
      </c>
      <c r="C165" s="65">
        <v>902</v>
      </c>
      <c r="D165" s="27" t="s">
        <v>21</v>
      </c>
      <c r="E165" s="27" t="s">
        <v>2</v>
      </c>
      <c r="F165" s="27" t="s">
        <v>89</v>
      </c>
      <c r="G165" s="68"/>
      <c r="H165" s="27"/>
      <c r="I165" s="27"/>
      <c r="J165" s="27"/>
      <c r="K165" s="62">
        <f t="shared" si="12"/>
        <v>18771.900000000001</v>
      </c>
      <c r="L165" s="6"/>
    </row>
    <row r="166" spans="1:12" s="16" customFormat="1" ht="31.5" customHeight="1" x14ac:dyDescent="0.25">
      <c r="A166" s="112"/>
      <c r="B166" s="31" t="s">
        <v>259</v>
      </c>
      <c r="C166" s="65">
        <v>902</v>
      </c>
      <c r="D166" s="27" t="s">
        <v>21</v>
      </c>
      <c r="E166" s="27" t="s">
        <v>2</v>
      </c>
      <c r="F166" s="27" t="s">
        <v>89</v>
      </c>
      <c r="G166" s="68">
        <v>1</v>
      </c>
      <c r="H166" s="27"/>
      <c r="I166" s="27"/>
      <c r="J166" s="27"/>
      <c r="K166" s="62">
        <f t="shared" si="12"/>
        <v>18771.900000000001</v>
      </c>
      <c r="L166" s="6"/>
    </row>
    <row r="167" spans="1:12" s="16" customFormat="1" ht="31.5" customHeight="1" x14ac:dyDescent="0.25">
      <c r="A167" s="112"/>
      <c r="B167" s="70" t="s">
        <v>152</v>
      </c>
      <c r="C167" s="65">
        <v>902</v>
      </c>
      <c r="D167" s="27" t="s">
        <v>21</v>
      </c>
      <c r="E167" s="27" t="s">
        <v>2</v>
      </c>
      <c r="F167" s="27" t="s">
        <v>89</v>
      </c>
      <c r="G167" s="68">
        <v>1</v>
      </c>
      <c r="H167" s="27" t="s">
        <v>2</v>
      </c>
      <c r="I167" s="27"/>
      <c r="J167" s="27"/>
      <c r="K167" s="62">
        <f>SUM(K169)</f>
        <v>18771.900000000001</v>
      </c>
      <c r="L167" s="6"/>
    </row>
    <row r="168" spans="1:12" s="16" customFormat="1" ht="31.5" customHeight="1" x14ac:dyDescent="0.25">
      <c r="A168" s="112"/>
      <c r="B168" s="70" t="s">
        <v>260</v>
      </c>
      <c r="C168" s="65">
        <v>902</v>
      </c>
      <c r="D168" s="27" t="s">
        <v>21</v>
      </c>
      <c r="E168" s="27" t="s">
        <v>2</v>
      </c>
      <c r="F168" s="27" t="s">
        <v>89</v>
      </c>
      <c r="G168" s="68">
        <v>1</v>
      </c>
      <c r="H168" s="27" t="s">
        <v>2</v>
      </c>
      <c r="I168" s="27" t="s">
        <v>90</v>
      </c>
      <c r="J168" s="27"/>
      <c r="K168" s="62">
        <f>SUM(K169)</f>
        <v>18771.900000000001</v>
      </c>
      <c r="L168" s="6"/>
    </row>
    <row r="169" spans="1:12" s="16" customFormat="1" ht="18" customHeight="1" x14ac:dyDescent="0.25">
      <c r="A169" s="112"/>
      <c r="B169" s="29" t="s">
        <v>53</v>
      </c>
      <c r="C169" s="65">
        <v>902</v>
      </c>
      <c r="D169" s="27" t="s">
        <v>21</v>
      </c>
      <c r="E169" s="27" t="s">
        <v>2</v>
      </c>
      <c r="F169" s="27" t="s">
        <v>89</v>
      </c>
      <c r="G169" s="68">
        <v>1</v>
      </c>
      <c r="H169" s="27" t="s">
        <v>2</v>
      </c>
      <c r="I169" s="27" t="s">
        <v>90</v>
      </c>
      <c r="J169" s="27" t="s">
        <v>54</v>
      </c>
      <c r="K169" s="62">
        <v>18771.900000000001</v>
      </c>
      <c r="L169" s="6"/>
    </row>
    <row r="170" spans="1:12" s="16" customFormat="1" ht="18" customHeight="1" x14ac:dyDescent="0.25">
      <c r="A170" s="112"/>
      <c r="B170" s="29" t="s">
        <v>27</v>
      </c>
      <c r="C170" s="65">
        <v>902</v>
      </c>
      <c r="D170" s="27" t="s">
        <v>21</v>
      </c>
      <c r="E170" s="27" t="s">
        <v>6</v>
      </c>
      <c r="F170" s="27"/>
      <c r="G170" s="68"/>
      <c r="H170" s="27"/>
      <c r="I170" s="27"/>
      <c r="J170" s="27"/>
      <c r="K170" s="62">
        <f>K171</f>
        <v>8169.1</v>
      </c>
      <c r="L170" s="6"/>
    </row>
    <row r="171" spans="1:12" s="16" customFormat="1" ht="18" customHeight="1" x14ac:dyDescent="0.25">
      <c r="A171" s="112"/>
      <c r="B171" s="31" t="s">
        <v>243</v>
      </c>
      <c r="C171" s="65">
        <v>902</v>
      </c>
      <c r="D171" s="27" t="s">
        <v>21</v>
      </c>
      <c r="E171" s="27" t="s">
        <v>6</v>
      </c>
      <c r="F171" s="27" t="s">
        <v>83</v>
      </c>
      <c r="G171" s="68"/>
      <c r="H171" s="27"/>
      <c r="I171" s="27"/>
      <c r="J171" s="27"/>
      <c r="K171" s="62">
        <f t="shared" ref="K171" si="13">K172</f>
        <v>8169.1</v>
      </c>
      <c r="L171" s="6"/>
    </row>
    <row r="172" spans="1:12" s="16" customFormat="1" ht="18" customHeight="1" x14ac:dyDescent="0.25">
      <c r="A172" s="112"/>
      <c r="B172" s="31" t="s">
        <v>133</v>
      </c>
      <c r="C172" s="65">
        <v>902</v>
      </c>
      <c r="D172" s="27" t="s">
        <v>21</v>
      </c>
      <c r="E172" s="27" t="s">
        <v>6</v>
      </c>
      <c r="F172" s="27" t="s">
        <v>83</v>
      </c>
      <c r="G172" s="68">
        <v>2</v>
      </c>
      <c r="H172" s="27"/>
      <c r="I172" s="27"/>
      <c r="J172" s="27"/>
      <c r="K172" s="62">
        <f t="shared" ref="K172:K174" si="14">SUM(K173)</f>
        <v>8169.1</v>
      </c>
      <c r="L172" s="6"/>
    </row>
    <row r="173" spans="1:12" s="16" customFormat="1" ht="31.5" customHeight="1" x14ac:dyDescent="0.25">
      <c r="A173" s="112"/>
      <c r="B173" s="31" t="s">
        <v>87</v>
      </c>
      <c r="C173" s="65">
        <v>902</v>
      </c>
      <c r="D173" s="27" t="s">
        <v>21</v>
      </c>
      <c r="E173" s="27" t="s">
        <v>6</v>
      </c>
      <c r="F173" s="27" t="s">
        <v>83</v>
      </c>
      <c r="G173" s="68">
        <v>2</v>
      </c>
      <c r="H173" s="27" t="s">
        <v>2</v>
      </c>
      <c r="I173" s="27"/>
      <c r="J173" s="27"/>
      <c r="K173" s="62">
        <f t="shared" si="14"/>
        <v>8169.1</v>
      </c>
      <c r="L173" s="6"/>
    </row>
    <row r="174" spans="1:12" s="16" customFormat="1" ht="18" customHeight="1" x14ac:dyDescent="0.25">
      <c r="A174" s="112"/>
      <c r="B174" s="31" t="s">
        <v>150</v>
      </c>
      <c r="C174" s="65">
        <v>902</v>
      </c>
      <c r="D174" s="27" t="s">
        <v>21</v>
      </c>
      <c r="E174" s="27" t="s">
        <v>6</v>
      </c>
      <c r="F174" s="27" t="s">
        <v>83</v>
      </c>
      <c r="G174" s="68">
        <v>2</v>
      </c>
      <c r="H174" s="27" t="s">
        <v>2</v>
      </c>
      <c r="I174" s="27" t="s">
        <v>151</v>
      </c>
      <c r="J174" s="27"/>
      <c r="K174" s="62">
        <f t="shared" si="14"/>
        <v>8169.1</v>
      </c>
      <c r="L174" s="6"/>
    </row>
    <row r="175" spans="1:12" s="16" customFormat="1" ht="18" customHeight="1" x14ac:dyDescent="0.25">
      <c r="A175" s="112"/>
      <c r="B175" s="29" t="s">
        <v>53</v>
      </c>
      <c r="C175" s="65">
        <v>902</v>
      </c>
      <c r="D175" s="27" t="s">
        <v>21</v>
      </c>
      <c r="E175" s="27" t="s">
        <v>6</v>
      </c>
      <c r="F175" s="27" t="s">
        <v>83</v>
      </c>
      <c r="G175" s="68">
        <v>2</v>
      </c>
      <c r="H175" s="27" t="s">
        <v>2</v>
      </c>
      <c r="I175" s="27" t="s">
        <v>151</v>
      </c>
      <c r="J175" s="27" t="s">
        <v>54</v>
      </c>
      <c r="K175" s="62">
        <f>4411.3+3757.8</f>
        <v>8169.1</v>
      </c>
      <c r="L175" s="6"/>
    </row>
    <row r="176" spans="1:12" s="16" customFormat="1" ht="18" customHeight="1" x14ac:dyDescent="0.25">
      <c r="A176" s="112"/>
      <c r="B176" s="63" t="s">
        <v>59</v>
      </c>
      <c r="C176" s="65">
        <v>902</v>
      </c>
      <c r="D176" s="27" t="s">
        <v>21</v>
      </c>
      <c r="E176" s="27" t="s">
        <v>28</v>
      </c>
      <c r="F176" s="27"/>
      <c r="G176" s="68"/>
      <c r="H176" s="27"/>
      <c r="I176" s="27"/>
      <c r="J176" s="27"/>
      <c r="K176" s="62">
        <f>SUM(K177)</f>
        <v>5354.4000000000005</v>
      </c>
      <c r="L176" s="6"/>
    </row>
    <row r="177" spans="1:12" ht="18" customHeight="1" x14ac:dyDescent="0.25">
      <c r="A177" s="112"/>
      <c r="B177" s="63" t="s">
        <v>64</v>
      </c>
      <c r="C177" s="65">
        <v>902</v>
      </c>
      <c r="D177" s="27" t="s">
        <v>21</v>
      </c>
      <c r="E177" s="27" t="s">
        <v>28</v>
      </c>
      <c r="F177" s="27">
        <v>52</v>
      </c>
      <c r="G177" s="68"/>
      <c r="H177" s="27"/>
      <c r="I177" s="27"/>
      <c r="J177" s="27"/>
      <c r="K177" s="62">
        <f>SUM(K178)</f>
        <v>5354.4000000000005</v>
      </c>
    </row>
    <row r="178" spans="1:12" ht="18" customHeight="1" x14ac:dyDescent="0.25">
      <c r="A178" s="112"/>
      <c r="B178" s="63" t="s">
        <v>50</v>
      </c>
      <c r="C178" s="65">
        <v>902</v>
      </c>
      <c r="D178" s="27" t="s">
        <v>21</v>
      </c>
      <c r="E178" s="27" t="s">
        <v>28</v>
      </c>
      <c r="F178" s="27" t="s">
        <v>77</v>
      </c>
      <c r="G178" s="68">
        <v>2</v>
      </c>
      <c r="H178" s="27"/>
      <c r="I178" s="27"/>
      <c r="J178" s="27"/>
      <c r="K178" s="62">
        <f>SUM(K179)</f>
        <v>5354.4000000000005</v>
      </c>
    </row>
    <row r="179" spans="1:12" s="16" customFormat="1" ht="47.25" customHeight="1" x14ac:dyDescent="0.25">
      <c r="A179" s="112"/>
      <c r="B179" s="63" t="s">
        <v>300</v>
      </c>
      <c r="C179" s="65">
        <v>902</v>
      </c>
      <c r="D179" s="27" t="s">
        <v>21</v>
      </c>
      <c r="E179" s="27" t="s">
        <v>28</v>
      </c>
      <c r="F179" s="27" t="s">
        <v>77</v>
      </c>
      <c r="G179" s="68">
        <v>2</v>
      </c>
      <c r="H179" s="27" t="s">
        <v>72</v>
      </c>
      <c r="I179" s="27" t="s">
        <v>198</v>
      </c>
      <c r="J179" s="27"/>
      <c r="K179" s="62">
        <f>SUM(K180:K181)</f>
        <v>5354.4000000000005</v>
      </c>
      <c r="L179" s="6"/>
    </row>
    <row r="180" spans="1:12" s="16" customFormat="1" ht="47.25" customHeight="1" x14ac:dyDescent="0.25">
      <c r="A180" s="112"/>
      <c r="B180" s="63" t="s">
        <v>111</v>
      </c>
      <c r="C180" s="65">
        <v>902</v>
      </c>
      <c r="D180" s="27" t="s">
        <v>21</v>
      </c>
      <c r="E180" s="27" t="s">
        <v>28</v>
      </c>
      <c r="F180" s="27" t="s">
        <v>77</v>
      </c>
      <c r="G180" s="68">
        <v>2</v>
      </c>
      <c r="H180" s="27" t="s">
        <v>72</v>
      </c>
      <c r="I180" s="27" t="s">
        <v>198</v>
      </c>
      <c r="J180" s="27" t="s">
        <v>46</v>
      </c>
      <c r="K180" s="62">
        <v>5017.6000000000004</v>
      </c>
      <c r="L180" s="6"/>
    </row>
    <row r="181" spans="1:12" s="16" customFormat="1" ht="31.5" customHeight="1" x14ac:dyDescent="0.25">
      <c r="A181" s="113"/>
      <c r="B181" s="63" t="s">
        <v>112</v>
      </c>
      <c r="C181" s="65">
        <v>902</v>
      </c>
      <c r="D181" s="27" t="s">
        <v>21</v>
      </c>
      <c r="E181" s="27" t="s">
        <v>28</v>
      </c>
      <c r="F181" s="27" t="s">
        <v>77</v>
      </c>
      <c r="G181" s="68">
        <v>2</v>
      </c>
      <c r="H181" s="27" t="s">
        <v>72</v>
      </c>
      <c r="I181" s="27" t="s">
        <v>198</v>
      </c>
      <c r="J181" s="27" t="s">
        <v>47</v>
      </c>
      <c r="K181" s="62">
        <v>336.8</v>
      </c>
      <c r="L181" s="6"/>
    </row>
    <row r="182" spans="1:12" s="16" customFormat="1" ht="31.5" customHeight="1" x14ac:dyDescent="0.25">
      <c r="A182" s="114">
        <v>3</v>
      </c>
      <c r="B182" s="63" t="s">
        <v>261</v>
      </c>
      <c r="C182" s="68">
        <v>905</v>
      </c>
      <c r="D182" s="27"/>
      <c r="E182" s="27"/>
      <c r="F182" s="27"/>
      <c r="G182" s="68"/>
      <c r="H182" s="27"/>
      <c r="I182" s="27"/>
      <c r="J182" s="27"/>
      <c r="K182" s="62">
        <f>SUM(K183+K204+K219+K211)</f>
        <v>61857.400000000009</v>
      </c>
      <c r="L182" s="6"/>
    </row>
    <row r="183" spans="1:12" s="16" customFormat="1" ht="18" customHeight="1" x14ac:dyDescent="0.25">
      <c r="A183" s="115"/>
      <c r="B183" s="63" t="s">
        <v>1</v>
      </c>
      <c r="C183" s="68">
        <v>905</v>
      </c>
      <c r="D183" s="27" t="s">
        <v>2</v>
      </c>
      <c r="E183" s="27"/>
      <c r="F183" s="27"/>
      <c r="G183" s="68"/>
      <c r="H183" s="27"/>
      <c r="I183" s="27"/>
      <c r="J183" s="27"/>
      <c r="K183" s="62">
        <f>SUM(K184+K192+K196)</f>
        <v>55068.600000000006</v>
      </c>
      <c r="L183" s="6"/>
    </row>
    <row r="184" spans="1:12" s="16" customFormat="1" ht="31.5" customHeight="1" x14ac:dyDescent="0.25">
      <c r="A184" s="115"/>
      <c r="B184" s="63" t="s">
        <v>41</v>
      </c>
      <c r="C184" s="68">
        <v>905</v>
      </c>
      <c r="D184" s="27" t="s">
        <v>2</v>
      </c>
      <c r="E184" s="27" t="s">
        <v>28</v>
      </c>
      <c r="F184" s="27"/>
      <c r="G184" s="68"/>
      <c r="H184" s="27"/>
      <c r="I184" s="27"/>
      <c r="J184" s="27"/>
      <c r="K184" s="62">
        <f t="shared" ref="K184:K185" si="15">SUM(K185)</f>
        <v>51448.200000000004</v>
      </c>
      <c r="L184" s="6"/>
    </row>
    <row r="185" spans="1:12" s="16" customFormat="1" ht="47.25" customHeight="1" x14ac:dyDescent="0.25">
      <c r="A185" s="115"/>
      <c r="B185" s="63" t="s">
        <v>262</v>
      </c>
      <c r="C185" s="68">
        <v>905</v>
      </c>
      <c r="D185" s="27" t="s">
        <v>2</v>
      </c>
      <c r="E185" s="27" t="s">
        <v>28</v>
      </c>
      <c r="F185" s="27" t="s">
        <v>93</v>
      </c>
      <c r="G185" s="68"/>
      <c r="H185" s="27"/>
      <c r="I185" s="27"/>
      <c r="J185" s="27"/>
      <c r="K185" s="62">
        <f t="shared" si="15"/>
        <v>51448.200000000004</v>
      </c>
      <c r="L185" s="6"/>
    </row>
    <row r="186" spans="1:12" s="16" customFormat="1" ht="47.25" customHeight="1" x14ac:dyDescent="0.25">
      <c r="A186" s="115"/>
      <c r="B186" s="63" t="s">
        <v>263</v>
      </c>
      <c r="C186" s="68">
        <v>905</v>
      </c>
      <c r="D186" s="27" t="s">
        <v>2</v>
      </c>
      <c r="E186" s="27" t="s">
        <v>28</v>
      </c>
      <c r="F186" s="27" t="s">
        <v>93</v>
      </c>
      <c r="G186" s="68">
        <v>1</v>
      </c>
      <c r="H186" s="27"/>
      <c r="I186" s="27"/>
      <c r="J186" s="27"/>
      <c r="K186" s="62">
        <f>SUM(K187)</f>
        <v>51448.200000000004</v>
      </c>
      <c r="L186" s="6"/>
    </row>
    <row r="187" spans="1:12" s="16" customFormat="1" ht="18" customHeight="1" x14ac:dyDescent="0.25">
      <c r="A187" s="115"/>
      <c r="B187" s="63" t="s">
        <v>45</v>
      </c>
      <c r="C187" s="68">
        <v>905</v>
      </c>
      <c r="D187" s="27" t="s">
        <v>2</v>
      </c>
      <c r="E187" s="27" t="s">
        <v>28</v>
      </c>
      <c r="F187" s="27" t="s">
        <v>93</v>
      </c>
      <c r="G187" s="68">
        <v>1</v>
      </c>
      <c r="H187" s="27" t="s">
        <v>72</v>
      </c>
      <c r="I187" s="27" t="s">
        <v>74</v>
      </c>
      <c r="J187" s="27"/>
      <c r="K187" s="62">
        <f>SUM(K188:K191)</f>
        <v>51448.200000000004</v>
      </c>
      <c r="L187" s="6"/>
    </row>
    <row r="188" spans="1:12" s="16" customFormat="1" ht="47.25" customHeight="1" x14ac:dyDescent="0.25">
      <c r="A188" s="115"/>
      <c r="B188" s="63" t="s">
        <v>111</v>
      </c>
      <c r="C188" s="68">
        <v>905</v>
      </c>
      <c r="D188" s="27" t="s">
        <v>2</v>
      </c>
      <c r="E188" s="27" t="s">
        <v>28</v>
      </c>
      <c r="F188" s="27" t="s">
        <v>93</v>
      </c>
      <c r="G188" s="68">
        <v>1</v>
      </c>
      <c r="H188" s="27" t="s">
        <v>72</v>
      </c>
      <c r="I188" s="27" t="s">
        <v>74</v>
      </c>
      <c r="J188" s="27" t="s">
        <v>46</v>
      </c>
      <c r="K188" s="62">
        <v>50807.3</v>
      </c>
      <c r="L188" s="6"/>
    </row>
    <row r="189" spans="1:12" s="16" customFormat="1" ht="31.5" customHeight="1" x14ac:dyDescent="0.25">
      <c r="A189" s="115"/>
      <c r="B189" s="63" t="s">
        <v>112</v>
      </c>
      <c r="C189" s="68">
        <v>905</v>
      </c>
      <c r="D189" s="27" t="s">
        <v>2</v>
      </c>
      <c r="E189" s="27" t="s">
        <v>28</v>
      </c>
      <c r="F189" s="27" t="s">
        <v>93</v>
      </c>
      <c r="G189" s="68">
        <v>1</v>
      </c>
      <c r="H189" s="27" t="s">
        <v>72</v>
      </c>
      <c r="I189" s="27" t="s">
        <v>74</v>
      </c>
      <c r="J189" s="27" t="s">
        <v>47</v>
      </c>
      <c r="K189" s="62">
        <v>636.9</v>
      </c>
      <c r="L189" s="6"/>
    </row>
    <row r="190" spans="1:12" s="16" customFormat="1" ht="18" customHeight="1" x14ac:dyDescent="0.25">
      <c r="A190" s="115"/>
      <c r="B190" s="63" t="s">
        <v>53</v>
      </c>
      <c r="C190" s="68">
        <v>905</v>
      </c>
      <c r="D190" s="27" t="s">
        <v>2</v>
      </c>
      <c r="E190" s="27" t="s">
        <v>28</v>
      </c>
      <c r="F190" s="27" t="s">
        <v>93</v>
      </c>
      <c r="G190" s="68">
        <v>1</v>
      </c>
      <c r="H190" s="27" t="s">
        <v>72</v>
      </c>
      <c r="I190" s="27" t="s">
        <v>74</v>
      </c>
      <c r="J190" s="27" t="s">
        <v>54</v>
      </c>
      <c r="K190" s="62"/>
      <c r="L190" s="6"/>
    </row>
    <row r="191" spans="1:12" s="16" customFormat="1" ht="18" customHeight="1" x14ac:dyDescent="0.25">
      <c r="A191" s="115"/>
      <c r="B191" s="63" t="s">
        <v>48</v>
      </c>
      <c r="C191" s="68">
        <v>905</v>
      </c>
      <c r="D191" s="27" t="s">
        <v>2</v>
      </c>
      <c r="E191" s="27" t="s">
        <v>28</v>
      </c>
      <c r="F191" s="27" t="s">
        <v>93</v>
      </c>
      <c r="G191" s="68">
        <v>1</v>
      </c>
      <c r="H191" s="27" t="s">
        <v>72</v>
      </c>
      <c r="I191" s="27" t="s">
        <v>74</v>
      </c>
      <c r="J191" s="27" t="s">
        <v>49</v>
      </c>
      <c r="K191" s="62">
        <v>4</v>
      </c>
      <c r="L191" s="6"/>
    </row>
    <row r="192" spans="1:12" s="16" customFormat="1" ht="18" customHeight="1" x14ac:dyDescent="0.25">
      <c r="A192" s="115"/>
      <c r="B192" s="63" t="s">
        <v>222</v>
      </c>
      <c r="C192" s="65">
        <v>905</v>
      </c>
      <c r="D192" s="66" t="s">
        <v>2</v>
      </c>
      <c r="E192" s="66" t="s">
        <v>22</v>
      </c>
      <c r="F192" s="27"/>
      <c r="G192" s="68"/>
      <c r="H192" s="27"/>
      <c r="I192" s="27"/>
      <c r="J192" s="27"/>
      <c r="K192" s="62">
        <f>SUM(K193)</f>
        <v>3000</v>
      </c>
      <c r="L192" s="6"/>
    </row>
    <row r="193" spans="1:12" s="16" customFormat="1" ht="18" customHeight="1" x14ac:dyDescent="0.25">
      <c r="A193" s="115"/>
      <c r="B193" s="63" t="s">
        <v>51</v>
      </c>
      <c r="C193" s="65">
        <v>905</v>
      </c>
      <c r="D193" s="27" t="s">
        <v>2</v>
      </c>
      <c r="E193" s="27" t="s">
        <v>22</v>
      </c>
      <c r="F193" s="27" t="s">
        <v>336</v>
      </c>
      <c r="G193" s="68"/>
      <c r="H193" s="27"/>
      <c r="I193" s="27"/>
      <c r="J193" s="27"/>
      <c r="K193" s="62">
        <f>SUM(K194)</f>
        <v>3000</v>
      </c>
      <c r="L193" s="6"/>
    </row>
    <row r="194" spans="1:12" s="16" customFormat="1" ht="31.5" customHeight="1" x14ac:dyDescent="0.25">
      <c r="A194" s="115"/>
      <c r="B194" s="63" t="s">
        <v>264</v>
      </c>
      <c r="C194" s="65">
        <v>905</v>
      </c>
      <c r="D194" s="27" t="s">
        <v>2</v>
      </c>
      <c r="E194" s="27" t="s">
        <v>22</v>
      </c>
      <c r="F194" s="27" t="s">
        <v>336</v>
      </c>
      <c r="G194" s="68">
        <v>0</v>
      </c>
      <c r="H194" s="27" t="s">
        <v>72</v>
      </c>
      <c r="I194" s="27" t="s">
        <v>94</v>
      </c>
      <c r="J194" s="27"/>
      <c r="K194" s="62">
        <f>SUM(K195)</f>
        <v>3000</v>
      </c>
      <c r="L194" s="6"/>
    </row>
    <row r="195" spans="1:12" s="16" customFormat="1" ht="18" customHeight="1" x14ac:dyDescent="0.25">
      <c r="A195" s="115"/>
      <c r="B195" s="63" t="s">
        <v>48</v>
      </c>
      <c r="C195" s="65">
        <v>905</v>
      </c>
      <c r="D195" s="27" t="s">
        <v>2</v>
      </c>
      <c r="E195" s="27" t="s">
        <v>22</v>
      </c>
      <c r="F195" s="27" t="s">
        <v>336</v>
      </c>
      <c r="G195" s="68">
        <v>0</v>
      </c>
      <c r="H195" s="27" t="s">
        <v>72</v>
      </c>
      <c r="I195" s="27" t="s">
        <v>94</v>
      </c>
      <c r="J195" s="27" t="s">
        <v>49</v>
      </c>
      <c r="K195" s="62">
        <v>3000</v>
      </c>
      <c r="L195" s="6"/>
    </row>
    <row r="196" spans="1:12" s="16" customFormat="1" ht="18" customHeight="1" x14ac:dyDescent="0.25">
      <c r="A196" s="115"/>
      <c r="B196" s="63" t="s">
        <v>9</v>
      </c>
      <c r="C196" s="65">
        <v>905</v>
      </c>
      <c r="D196" s="27" t="s">
        <v>2</v>
      </c>
      <c r="E196" s="27" t="s">
        <v>38</v>
      </c>
      <c r="F196" s="27"/>
      <c r="G196" s="68"/>
      <c r="H196" s="27"/>
      <c r="I196" s="27"/>
      <c r="J196" s="27"/>
      <c r="K196" s="62">
        <f>K197</f>
        <v>620.4</v>
      </c>
      <c r="L196" s="6"/>
    </row>
    <row r="197" spans="1:12" s="16" customFormat="1" ht="31.5" customHeight="1" x14ac:dyDescent="0.25">
      <c r="A197" s="115"/>
      <c r="B197" s="63" t="s">
        <v>250</v>
      </c>
      <c r="C197" s="65">
        <v>905</v>
      </c>
      <c r="D197" s="27" t="s">
        <v>2</v>
      </c>
      <c r="E197" s="27" t="s">
        <v>38</v>
      </c>
      <c r="F197" s="27" t="s">
        <v>8</v>
      </c>
      <c r="G197" s="68"/>
      <c r="H197" s="27"/>
      <c r="I197" s="27"/>
      <c r="J197" s="27"/>
      <c r="K197" s="62">
        <f>SUM(K198)</f>
        <v>620.4</v>
      </c>
      <c r="L197" s="6"/>
    </row>
    <row r="198" spans="1:12" s="16" customFormat="1" ht="31.5" customHeight="1" x14ac:dyDescent="0.25">
      <c r="A198" s="115"/>
      <c r="B198" s="63" t="s">
        <v>251</v>
      </c>
      <c r="C198" s="65">
        <v>905</v>
      </c>
      <c r="D198" s="27" t="s">
        <v>2</v>
      </c>
      <c r="E198" s="27" t="s">
        <v>38</v>
      </c>
      <c r="F198" s="27" t="s">
        <v>8</v>
      </c>
      <c r="G198" s="68">
        <v>1</v>
      </c>
      <c r="H198" s="27"/>
      <c r="I198" s="27"/>
      <c r="J198" s="27"/>
      <c r="K198" s="62">
        <f>SUM(K199)</f>
        <v>620.4</v>
      </c>
      <c r="L198" s="6"/>
    </row>
    <row r="199" spans="1:12" s="16" customFormat="1" ht="31.5" customHeight="1" x14ac:dyDescent="0.25">
      <c r="A199" s="115"/>
      <c r="B199" s="63" t="s">
        <v>85</v>
      </c>
      <c r="C199" s="65">
        <v>905</v>
      </c>
      <c r="D199" s="27" t="s">
        <v>2</v>
      </c>
      <c r="E199" s="27" t="s">
        <v>38</v>
      </c>
      <c r="F199" s="27" t="s">
        <v>8</v>
      </c>
      <c r="G199" s="68">
        <v>1</v>
      </c>
      <c r="H199" s="27" t="s">
        <v>4</v>
      </c>
      <c r="I199" s="27"/>
      <c r="J199" s="27"/>
      <c r="K199" s="62">
        <f>SUM(K200+K202)</f>
        <v>620.4</v>
      </c>
      <c r="L199" s="6"/>
    </row>
    <row r="200" spans="1:12" s="16" customFormat="1" ht="18" customHeight="1" x14ac:dyDescent="0.25">
      <c r="A200" s="115"/>
      <c r="B200" s="63" t="s">
        <v>186</v>
      </c>
      <c r="C200" s="65">
        <v>905</v>
      </c>
      <c r="D200" s="27" t="s">
        <v>2</v>
      </c>
      <c r="E200" s="27" t="s">
        <v>38</v>
      </c>
      <c r="F200" s="27" t="s">
        <v>8</v>
      </c>
      <c r="G200" s="68">
        <v>1</v>
      </c>
      <c r="H200" s="27" t="s">
        <v>4</v>
      </c>
      <c r="I200" s="27" t="s">
        <v>185</v>
      </c>
      <c r="J200" s="27"/>
      <c r="K200" s="62">
        <f>K201</f>
        <v>203.2</v>
      </c>
      <c r="L200" s="6"/>
    </row>
    <row r="201" spans="1:12" s="16" customFormat="1" ht="31.5" customHeight="1" x14ac:dyDescent="0.25">
      <c r="A201" s="115"/>
      <c r="B201" s="63" t="s">
        <v>112</v>
      </c>
      <c r="C201" s="65">
        <v>905</v>
      </c>
      <c r="D201" s="27" t="s">
        <v>2</v>
      </c>
      <c r="E201" s="27" t="s">
        <v>38</v>
      </c>
      <c r="F201" s="27" t="s">
        <v>8</v>
      </c>
      <c r="G201" s="68">
        <v>1</v>
      </c>
      <c r="H201" s="27" t="s">
        <v>4</v>
      </c>
      <c r="I201" s="27" t="s">
        <v>185</v>
      </c>
      <c r="J201" s="27" t="s">
        <v>47</v>
      </c>
      <c r="K201" s="62">
        <v>203.2</v>
      </c>
      <c r="L201" s="6"/>
    </row>
    <row r="202" spans="1:12" s="16" customFormat="1" ht="31.5" customHeight="1" x14ac:dyDescent="0.25">
      <c r="A202" s="115"/>
      <c r="B202" s="63" t="s">
        <v>190</v>
      </c>
      <c r="C202" s="65">
        <v>905</v>
      </c>
      <c r="D202" s="27" t="s">
        <v>2</v>
      </c>
      <c r="E202" s="27" t="s">
        <v>38</v>
      </c>
      <c r="F202" s="27" t="s">
        <v>8</v>
      </c>
      <c r="G202" s="68">
        <v>1</v>
      </c>
      <c r="H202" s="27" t="s">
        <v>4</v>
      </c>
      <c r="I202" s="27" t="s">
        <v>191</v>
      </c>
      <c r="J202" s="27"/>
      <c r="K202" s="62">
        <f>K203</f>
        <v>417.2</v>
      </c>
      <c r="L202" s="6"/>
    </row>
    <row r="203" spans="1:12" s="16" customFormat="1" ht="31.5" customHeight="1" x14ac:dyDescent="0.25">
      <c r="A203" s="115"/>
      <c r="B203" s="63" t="s">
        <v>112</v>
      </c>
      <c r="C203" s="65">
        <v>905</v>
      </c>
      <c r="D203" s="27" t="s">
        <v>2</v>
      </c>
      <c r="E203" s="27" t="s">
        <v>38</v>
      </c>
      <c r="F203" s="27" t="s">
        <v>8</v>
      </c>
      <c r="G203" s="68">
        <v>1</v>
      </c>
      <c r="H203" s="27" t="s">
        <v>4</v>
      </c>
      <c r="I203" s="27" t="s">
        <v>191</v>
      </c>
      <c r="J203" s="27" t="s">
        <v>47</v>
      </c>
      <c r="K203" s="62">
        <v>417.2</v>
      </c>
      <c r="L203" s="6"/>
    </row>
    <row r="204" spans="1:12" s="16" customFormat="1" ht="18" customHeight="1" x14ac:dyDescent="0.25">
      <c r="A204" s="115"/>
      <c r="B204" s="63" t="s">
        <v>15</v>
      </c>
      <c r="C204" s="65">
        <v>905</v>
      </c>
      <c r="D204" s="27" t="s">
        <v>6</v>
      </c>
      <c r="E204" s="27"/>
      <c r="F204" s="66"/>
      <c r="G204" s="34"/>
      <c r="H204" s="66"/>
      <c r="I204" s="66"/>
      <c r="J204" s="27"/>
      <c r="K204" s="62">
        <f>SUM(K205)</f>
        <v>6663.8</v>
      </c>
      <c r="L204" s="6"/>
    </row>
    <row r="205" spans="1:12" s="16" customFormat="1" ht="18" customHeight="1" x14ac:dyDescent="0.25">
      <c r="A205" s="115"/>
      <c r="B205" s="63" t="s">
        <v>66</v>
      </c>
      <c r="C205" s="65">
        <v>905</v>
      </c>
      <c r="D205" s="27" t="s">
        <v>6</v>
      </c>
      <c r="E205" s="27" t="s">
        <v>67</v>
      </c>
      <c r="F205" s="27"/>
      <c r="G205" s="27"/>
      <c r="H205" s="27"/>
      <c r="I205" s="27"/>
      <c r="J205" s="27"/>
      <c r="K205" s="62">
        <f t="shared" ref="K205:K209" si="16">SUM(K206)</f>
        <v>6663.8</v>
      </c>
      <c r="L205" s="6"/>
    </row>
    <row r="206" spans="1:12" s="16" customFormat="1" ht="31.5" customHeight="1" x14ac:dyDescent="0.25">
      <c r="A206" s="115"/>
      <c r="B206" s="31" t="s">
        <v>265</v>
      </c>
      <c r="C206" s="65">
        <v>905</v>
      </c>
      <c r="D206" s="27" t="s">
        <v>6</v>
      </c>
      <c r="E206" s="27" t="s">
        <v>67</v>
      </c>
      <c r="F206" s="27" t="s">
        <v>8</v>
      </c>
      <c r="G206" s="27"/>
      <c r="H206" s="27"/>
      <c r="I206" s="27"/>
      <c r="J206" s="27"/>
      <c r="K206" s="62">
        <f t="shared" si="16"/>
        <v>6663.8</v>
      </c>
      <c r="L206" s="6"/>
    </row>
    <row r="207" spans="1:12" s="16" customFormat="1" ht="31.5" customHeight="1" x14ac:dyDescent="0.25">
      <c r="A207" s="115"/>
      <c r="B207" s="31" t="s">
        <v>251</v>
      </c>
      <c r="C207" s="65">
        <v>905</v>
      </c>
      <c r="D207" s="27" t="s">
        <v>6</v>
      </c>
      <c r="E207" s="27" t="s">
        <v>67</v>
      </c>
      <c r="F207" s="27" t="s">
        <v>8</v>
      </c>
      <c r="G207" s="27" t="s">
        <v>84</v>
      </c>
      <c r="H207" s="27"/>
      <c r="I207" s="27"/>
      <c r="J207" s="27"/>
      <c r="K207" s="62">
        <f t="shared" si="16"/>
        <v>6663.8</v>
      </c>
      <c r="L207" s="6"/>
    </row>
    <row r="208" spans="1:12" s="16" customFormat="1" ht="31.5" customHeight="1" x14ac:dyDescent="0.25">
      <c r="A208" s="115"/>
      <c r="B208" s="31" t="s">
        <v>85</v>
      </c>
      <c r="C208" s="65">
        <v>905</v>
      </c>
      <c r="D208" s="27" t="s">
        <v>6</v>
      </c>
      <c r="E208" s="27" t="s">
        <v>67</v>
      </c>
      <c r="F208" s="27" t="s">
        <v>8</v>
      </c>
      <c r="G208" s="27" t="s">
        <v>84</v>
      </c>
      <c r="H208" s="27" t="s">
        <v>4</v>
      </c>
      <c r="I208" s="27"/>
      <c r="J208" s="27"/>
      <c r="K208" s="62">
        <f t="shared" si="16"/>
        <v>6663.8</v>
      </c>
      <c r="L208" s="6"/>
    </row>
    <row r="209" spans="1:12" s="16" customFormat="1" ht="31.5" customHeight="1" x14ac:dyDescent="0.25">
      <c r="A209" s="115"/>
      <c r="B209" s="70" t="s">
        <v>193</v>
      </c>
      <c r="C209" s="65">
        <v>905</v>
      </c>
      <c r="D209" s="27" t="s">
        <v>6</v>
      </c>
      <c r="E209" s="27" t="s">
        <v>67</v>
      </c>
      <c r="F209" s="27" t="s">
        <v>8</v>
      </c>
      <c r="G209" s="27" t="s">
        <v>84</v>
      </c>
      <c r="H209" s="27" t="s">
        <v>4</v>
      </c>
      <c r="I209" s="27" t="s">
        <v>192</v>
      </c>
      <c r="J209" s="27"/>
      <c r="K209" s="62">
        <f t="shared" si="16"/>
        <v>6663.8</v>
      </c>
      <c r="L209" s="6"/>
    </row>
    <row r="210" spans="1:12" s="16" customFormat="1" ht="31.5" customHeight="1" x14ac:dyDescent="0.25">
      <c r="A210" s="115"/>
      <c r="B210" s="63" t="s">
        <v>112</v>
      </c>
      <c r="C210" s="65">
        <v>905</v>
      </c>
      <c r="D210" s="27" t="s">
        <v>6</v>
      </c>
      <c r="E210" s="27" t="s">
        <v>67</v>
      </c>
      <c r="F210" s="27" t="s">
        <v>8</v>
      </c>
      <c r="G210" s="27" t="s">
        <v>84</v>
      </c>
      <c r="H210" s="27" t="s">
        <v>4</v>
      </c>
      <c r="I210" s="27" t="s">
        <v>192</v>
      </c>
      <c r="J210" s="27" t="s">
        <v>47</v>
      </c>
      <c r="K210" s="62">
        <v>6663.8</v>
      </c>
      <c r="L210" s="6"/>
    </row>
    <row r="211" spans="1:12" s="16" customFormat="1" ht="18" customHeight="1" x14ac:dyDescent="0.25">
      <c r="A211" s="115"/>
      <c r="B211" s="63" t="s">
        <v>18</v>
      </c>
      <c r="C211" s="65">
        <v>905</v>
      </c>
      <c r="D211" s="66" t="s">
        <v>8</v>
      </c>
      <c r="E211" s="66"/>
      <c r="F211" s="27"/>
      <c r="G211" s="27"/>
      <c r="H211" s="27"/>
      <c r="I211" s="27"/>
      <c r="J211" s="66"/>
      <c r="K211" s="62">
        <f>K212</f>
        <v>95.3</v>
      </c>
      <c r="L211" s="6"/>
    </row>
    <row r="212" spans="1:12" s="16" customFormat="1" ht="18" customHeight="1" x14ac:dyDescent="0.25">
      <c r="A212" s="115"/>
      <c r="B212" s="63" t="s">
        <v>187</v>
      </c>
      <c r="C212" s="65">
        <v>905</v>
      </c>
      <c r="D212" s="66" t="s">
        <v>8</v>
      </c>
      <c r="E212" s="66" t="s">
        <v>7</v>
      </c>
      <c r="F212" s="27"/>
      <c r="G212" s="27"/>
      <c r="H212" s="27"/>
      <c r="I212" s="27"/>
      <c r="J212" s="66"/>
      <c r="K212" s="62">
        <f>K213</f>
        <v>95.3</v>
      </c>
      <c r="L212" s="6"/>
    </row>
    <row r="213" spans="1:12" s="16" customFormat="1" ht="31.5" customHeight="1" x14ac:dyDescent="0.25">
      <c r="A213" s="115"/>
      <c r="B213" s="63" t="s">
        <v>250</v>
      </c>
      <c r="C213" s="65">
        <v>905</v>
      </c>
      <c r="D213" s="66" t="s">
        <v>8</v>
      </c>
      <c r="E213" s="66" t="s">
        <v>7</v>
      </c>
      <c r="F213" s="27" t="s">
        <v>8</v>
      </c>
      <c r="G213" s="27"/>
      <c r="H213" s="27"/>
      <c r="I213" s="27"/>
      <c r="J213" s="66"/>
      <c r="K213" s="62">
        <f>K214</f>
        <v>95.3</v>
      </c>
      <c r="L213" s="6"/>
    </row>
    <row r="214" spans="1:12" s="16" customFormat="1" ht="31.5" customHeight="1" x14ac:dyDescent="0.25">
      <c r="A214" s="115"/>
      <c r="B214" s="63" t="s">
        <v>251</v>
      </c>
      <c r="C214" s="65">
        <v>905</v>
      </c>
      <c r="D214" s="66" t="s">
        <v>8</v>
      </c>
      <c r="E214" s="66" t="s">
        <v>7</v>
      </c>
      <c r="F214" s="27" t="s">
        <v>8</v>
      </c>
      <c r="G214" s="27" t="s">
        <v>84</v>
      </c>
      <c r="H214" s="27"/>
      <c r="I214" s="27"/>
      <c r="J214" s="66"/>
      <c r="K214" s="62">
        <f>K215</f>
        <v>95.3</v>
      </c>
      <c r="L214" s="6"/>
    </row>
    <row r="215" spans="1:12" s="16" customFormat="1" ht="31.5" customHeight="1" x14ac:dyDescent="0.25">
      <c r="A215" s="115"/>
      <c r="B215" s="63" t="s">
        <v>85</v>
      </c>
      <c r="C215" s="65">
        <v>905</v>
      </c>
      <c r="D215" s="66" t="s">
        <v>8</v>
      </c>
      <c r="E215" s="66" t="s">
        <v>7</v>
      </c>
      <c r="F215" s="27" t="s">
        <v>8</v>
      </c>
      <c r="G215" s="27" t="s">
        <v>84</v>
      </c>
      <c r="H215" s="27" t="s">
        <v>4</v>
      </c>
      <c r="I215" s="27"/>
      <c r="J215" s="66"/>
      <c r="K215" s="62">
        <f>K216</f>
        <v>95.3</v>
      </c>
      <c r="L215" s="6"/>
    </row>
    <row r="216" spans="1:12" s="16" customFormat="1" ht="18" customHeight="1" x14ac:dyDescent="0.25">
      <c r="A216" s="115"/>
      <c r="B216" s="63" t="s">
        <v>189</v>
      </c>
      <c r="C216" s="65">
        <v>905</v>
      </c>
      <c r="D216" s="66" t="s">
        <v>8</v>
      </c>
      <c r="E216" s="66" t="s">
        <v>7</v>
      </c>
      <c r="F216" s="27" t="s">
        <v>8</v>
      </c>
      <c r="G216" s="27" t="s">
        <v>84</v>
      </c>
      <c r="H216" s="27" t="s">
        <v>4</v>
      </c>
      <c r="I216" s="27" t="s">
        <v>188</v>
      </c>
      <c r="J216" s="66"/>
      <c r="K216" s="62">
        <f>SUM(K217:K218)</f>
        <v>95.3</v>
      </c>
      <c r="L216" s="6"/>
    </row>
    <row r="217" spans="1:12" s="16" customFormat="1" ht="47.25" customHeight="1" x14ac:dyDescent="0.25">
      <c r="A217" s="115"/>
      <c r="B217" s="63" t="s">
        <v>111</v>
      </c>
      <c r="C217" s="65">
        <v>905</v>
      </c>
      <c r="D217" s="66" t="s">
        <v>8</v>
      </c>
      <c r="E217" s="66" t="s">
        <v>7</v>
      </c>
      <c r="F217" s="27" t="s">
        <v>8</v>
      </c>
      <c r="G217" s="27" t="s">
        <v>84</v>
      </c>
      <c r="H217" s="27" t="s">
        <v>4</v>
      </c>
      <c r="I217" s="27" t="s">
        <v>188</v>
      </c>
      <c r="J217" s="66" t="s">
        <v>46</v>
      </c>
      <c r="K217" s="62"/>
      <c r="L217" s="6"/>
    </row>
    <row r="218" spans="1:12" s="16" customFormat="1" ht="31.5" customHeight="1" x14ac:dyDescent="0.25">
      <c r="A218" s="115"/>
      <c r="B218" s="63" t="s">
        <v>112</v>
      </c>
      <c r="C218" s="65">
        <v>905</v>
      </c>
      <c r="D218" s="66" t="s">
        <v>8</v>
      </c>
      <c r="E218" s="66" t="s">
        <v>7</v>
      </c>
      <c r="F218" s="27" t="s">
        <v>8</v>
      </c>
      <c r="G218" s="27" t="s">
        <v>84</v>
      </c>
      <c r="H218" s="27" t="s">
        <v>4</v>
      </c>
      <c r="I218" s="27" t="s">
        <v>188</v>
      </c>
      <c r="J218" s="66" t="s">
        <v>47</v>
      </c>
      <c r="K218" s="62">
        <v>95.3</v>
      </c>
      <c r="L218" s="6"/>
    </row>
    <row r="219" spans="1:12" s="16" customFormat="1" ht="18" customHeight="1" x14ac:dyDescent="0.25">
      <c r="A219" s="115"/>
      <c r="B219" s="63" t="s">
        <v>394</v>
      </c>
      <c r="C219" s="65">
        <v>905</v>
      </c>
      <c r="D219" s="27" t="s">
        <v>38</v>
      </c>
      <c r="E219" s="27"/>
      <c r="F219" s="27"/>
      <c r="G219" s="68"/>
      <c r="H219" s="27"/>
      <c r="I219" s="27"/>
      <c r="J219" s="27"/>
      <c r="K219" s="62">
        <f t="shared" ref="K219:K224" si="17">K220</f>
        <v>29.7</v>
      </c>
      <c r="L219" s="6"/>
    </row>
    <row r="220" spans="1:12" s="16" customFormat="1" ht="18" customHeight="1" x14ac:dyDescent="0.25">
      <c r="A220" s="115"/>
      <c r="B220" s="63" t="s">
        <v>395</v>
      </c>
      <c r="C220" s="65">
        <v>905</v>
      </c>
      <c r="D220" s="27" t="s">
        <v>38</v>
      </c>
      <c r="E220" s="27" t="s">
        <v>2</v>
      </c>
      <c r="F220" s="27"/>
      <c r="G220" s="68"/>
      <c r="H220" s="27"/>
      <c r="I220" s="27"/>
      <c r="J220" s="27"/>
      <c r="K220" s="62">
        <f t="shared" si="17"/>
        <v>29.7</v>
      </c>
      <c r="L220" s="6"/>
    </row>
    <row r="221" spans="1:12" s="16" customFormat="1" ht="18" customHeight="1" x14ac:dyDescent="0.25">
      <c r="A221" s="115"/>
      <c r="B221" s="63" t="s">
        <v>334</v>
      </c>
      <c r="C221" s="65">
        <v>905</v>
      </c>
      <c r="D221" s="27" t="s">
        <v>38</v>
      </c>
      <c r="E221" s="27" t="s">
        <v>2</v>
      </c>
      <c r="F221" s="27" t="s">
        <v>333</v>
      </c>
      <c r="G221" s="68"/>
      <c r="H221" s="27"/>
      <c r="I221" s="27"/>
      <c r="J221" s="27"/>
      <c r="K221" s="62">
        <f t="shared" si="17"/>
        <v>29.7</v>
      </c>
      <c r="L221" s="6"/>
    </row>
    <row r="222" spans="1:12" s="16" customFormat="1" ht="18" customHeight="1" x14ac:dyDescent="0.25">
      <c r="A222" s="115"/>
      <c r="B222" s="31" t="s">
        <v>335</v>
      </c>
      <c r="C222" s="65">
        <v>905</v>
      </c>
      <c r="D222" s="27" t="s">
        <v>38</v>
      </c>
      <c r="E222" s="27" t="s">
        <v>2</v>
      </c>
      <c r="F222" s="27" t="s">
        <v>333</v>
      </c>
      <c r="G222" s="68">
        <v>1</v>
      </c>
      <c r="H222" s="27"/>
      <c r="I222" s="27"/>
      <c r="J222" s="27"/>
      <c r="K222" s="62">
        <f t="shared" si="17"/>
        <v>29.7</v>
      </c>
      <c r="L222" s="6"/>
    </row>
    <row r="223" spans="1:12" s="16" customFormat="1" ht="47.25" customHeight="1" x14ac:dyDescent="0.25">
      <c r="A223" s="115"/>
      <c r="B223" s="31" t="s">
        <v>266</v>
      </c>
      <c r="C223" s="65">
        <v>905</v>
      </c>
      <c r="D223" s="27" t="s">
        <v>38</v>
      </c>
      <c r="E223" s="27" t="s">
        <v>2</v>
      </c>
      <c r="F223" s="27" t="s">
        <v>333</v>
      </c>
      <c r="G223" s="68">
        <v>1</v>
      </c>
      <c r="H223" s="27" t="s">
        <v>2</v>
      </c>
      <c r="I223" s="27"/>
      <c r="J223" s="27"/>
      <c r="K223" s="62">
        <f t="shared" si="17"/>
        <v>29.7</v>
      </c>
      <c r="L223" s="6"/>
    </row>
    <row r="224" spans="1:12" s="16" customFormat="1" ht="18" customHeight="1" x14ac:dyDescent="0.25">
      <c r="A224" s="115"/>
      <c r="B224" s="31" t="s">
        <v>91</v>
      </c>
      <c r="C224" s="65">
        <v>905</v>
      </c>
      <c r="D224" s="27" t="s">
        <v>38</v>
      </c>
      <c r="E224" s="27" t="s">
        <v>2</v>
      </c>
      <c r="F224" s="27" t="s">
        <v>333</v>
      </c>
      <c r="G224" s="68">
        <v>1</v>
      </c>
      <c r="H224" s="27" t="s">
        <v>2</v>
      </c>
      <c r="I224" s="27" t="s">
        <v>92</v>
      </c>
      <c r="J224" s="27"/>
      <c r="K224" s="62">
        <f t="shared" si="17"/>
        <v>29.7</v>
      </c>
      <c r="L224" s="6"/>
    </row>
    <row r="225" spans="1:21" s="16" customFormat="1" ht="18" customHeight="1" x14ac:dyDescent="0.25">
      <c r="A225" s="115"/>
      <c r="B225" s="63" t="s">
        <v>394</v>
      </c>
      <c r="C225" s="65">
        <v>905</v>
      </c>
      <c r="D225" s="27" t="s">
        <v>38</v>
      </c>
      <c r="E225" s="27" t="s">
        <v>2</v>
      </c>
      <c r="F225" s="27" t="s">
        <v>333</v>
      </c>
      <c r="G225" s="68">
        <v>1</v>
      </c>
      <c r="H225" s="27" t="s">
        <v>2</v>
      </c>
      <c r="I225" s="27" t="s">
        <v>92</v>
      </c>
      <c r="J225" s="27" t="s">
        <v>55</v>
      </c>
      <c r="K225" s="62">
        <v>29.7</v>
      </c>
      <c r="L225" s="6"/>
    </row>
    <row r="226" spans="1:21" s="6" customFormat="1" ht="31.5" customHeight="1" x14ac:dyDescent="0.25">
      <c r="A226" s="114">
        <v>4</v>
      </c>
      <c r="B226" s="63" t="s">
        <v>267</v>
      </c>
      <c r="C226" s="68">
        <v>910</v>
      </c>
      <c r="D226" s="27"/>
      <c r="E226" s="27"/>
      <c r="F226" s="27"/>
      <c r="G226" s="68"/>
      <c r="H226" s="27"/>
      <c r="I226" s="27"/>
      <c r="J226" s="27"/>
      <c r="K226" s="62">
        <f>SUM(K227+K246+K253)</f>
        <v>16143.7</v>
      </c>
      <c r="M226" s="1"/>
      <c r="N226" s="1"/>
      <c r="O226" s="1"/>
      <c r="P226" s="1"/>
      <c r="Q226" s="1"/>
      <c r="R226" s="1"/>
      <c r="S226" s="1"/>
      <c r="T226" s="1"/>
      <c r="U226" s="1"/>
    </row>
    <row r="227" spans="1:21" s="6" customFormat="1" ht="18" customHeight="1" x14ac:dyDescent="0.25">
      <c r="A227" s="115"/>
      <c r="B227" s="63" t="s">
        <v>1</v>
      </c>
      <c r="C227" s="68">
        <v>910</v>
      </c>
      <c r="D227" s="27" t="s">
        <v>2</v>
      </c>
      <c r="E227" s="27"/>
      <c r="F227" s="27"/>
      <c r="G227" s="68"/>
      <c r="H227" s="27"/>
      <c r="I227" s="27"/>
      <c r="J227" s="27"/>
      <c r="K227" s="62">
        <f>SUM(K228+K240)</f>
        <v>15554.6</v>
      </c>
      <c r="M227" s="1"/>
      <c r="N227" s="1"/>
      <c r="O227" s="1"/>
      <c r="P227" s="1"/>
      <c r="Q227" s="1"/>
      <c r="R227" s="1"/>
      <c r="S227" s="1"/>
      <c r="T227" s="1"/>
      <c r="U227" s="1"/>
    </row>
    <row r="228" spans="1:21" s="6" customFormat="1" ht="31.5" customHeight="1" x14ac:dyDescent="0.25">
      <c r="A228" s="115"/>
      <c r="B228" s="63" t="s">
        <v>41</v>
      </c>
      <c r="C228" s="68">
        <v>910</v>
      </c>
      <c r="D228" s="27" t="s">
        <v>2</v>
      </c>
      <c r="E228" s="27" t="s">
        <v>28</v>
      </c>
      <c r="F228" s="27"/>
      <c r="G228" s="68"/>
      <c r="H228" s="27"/>
      <c r="I228" s="27"/>
      <c r="J228" s="27"/>
      <c r="K228" s="62">
        <f>SUM(K229+K234)</f>
        <v>15517.6</v>
      </c>
      <c r="M228" s="1"/>
      <c r="N228" s="1"/>
      <c r="O228" s="1"/>
      <c r="P228" s="1"/>
      <c r="Q228" s="1"/>
      <c r="R228" s="1"/>
      <c r="S228" s="1"/>
      <c r="T228" s="1"/>
      <c r="U228" s="1"/>
    </row>
    <row r="229" spans="1:21" s="6" customFormat="1" ht="18" customHeight="1" x14ac:dyDescent="0.25">
      <c r="A229" s="115"/>
      <c r="B229" s="31" t="s">
        <v>137</v>
      </c>
      <c r="C229" s="68">
        <v>910</v>
      </c>
      <c r="D229" s="27" t="s">
        <v>2</v>
      </c>
      <c r="E229" s="27" t="s">
        <v>28</v>
      </c>
      <c r="F229" s="66" t="s">
        <v>86</v>
      </c>
      <c r="G229" s="65"/>
      <c r="H229" s="27"/>
      <c r="I229" s="27"/>
      <c r="J229" s="27"/>
      <c r="K229" s="62">
        <f>K230</f>
        <v>780</v>
      </c>
      <c r="M229" s="1"/>
      <c r="N229" s="1"/>
      <c r="O229" s="1"/>
      <c r="P229" s="1"/>
      <c r="Q229" s="1"/>
      <c r="R229" s="1"/>
      <c r="S229" s="1"/>
      <c r="T229" s="1"/>
      <c r="U229" s="1"/>
    </row>
    <row r="230" spans="1:21" s="6" customFormat="1" ht="47.25" customHeight="1" x14ac:dyDescent="0.25">
      <c r="A230" s="115"/>
      <c r="B230" s="31" t="s">
        <v>269</v>
      </c>
      <c r="C230" s="68">
        <v>910</v>
      </c>
      <c r="D230" s="27" t="s">
        <v>2</v>
      </c>
      <c r="E230" s="27" t="s">
        <v>28</v>
      </c>
      <c r="F230" s="66" t="s">
        <v>86</v>
      </c>
      <c r="G230" s="65">
        <v>1</v>
      </c>
      <c r="H230" s="27"/>
      <c r="I230" s="27"/>
      <c r="J230" s="27"/>
      <c r="K230" s="62">
        <f>K231</f>
        <v>780</v>
      </c>
      <c r="M230" s="1"/>
      <c r="N230" s="1"/>
      <c r="O230" s="1"/>
      <c r="P230" s="1"/>
      <c r="Q230" s="1"/>
      <c r="R230" s="1"/>
      <c r="S230" s="1"/>
      <c r="T230" s="1"/>
      <c r="U230" s="1"/>
    </row>
    <row r="231" spans="1:21" s="6" customFormat="1" ht="31.5" customHeight="1" x14ac:dyDescent="0.25">
      <c r="A231" s="115"/>
      <c r="B231" s="63" t="s">
        <v>268</v>
      </c>
      <c r="C231" s="68">
        <v>910</v>
      </c>
      <c r="D231" s="27" t="s">
        <v>2</v>
      </c>
      <c r="E231" s="27" t="s">
        <v>28</v>
      </c>
      <c r="F231" s="66" t="s">
        <v>86</v>
      </c>
      <c r="G231" s="65">
        <v>1</v>
      </c>
      <c r="H231" s="66" t="s">
        <v>5</v>
      </c>
      <c r="I231" s="66"/>
      <c r="J231" s="66"/>
      <c r="K231" s="62">
        <f>K232</f>
        <v>780</v>
      </c>
      <c r="M231" s="1"/>
      <c r="N231" s="1"/>
      <c r="O231" s="1"/>
      <c r="P231" s="1"/>
      <c r="Q231" s="1"/>
      <c r="R231" s="1"/>
      <c r="S231" s="1"/>
      <c r="T231" s="1"/>
      <c r="U231" s="1"/>
    </row>
    <row r="232" spans="1:21" s="6" customFormat="1" ht="31.5" customHeight="1" x14ac:dyDescent="0.25">
      <c r="A232" s="115"/>
      <c r="B232" s="63" t="s">
        <v>138</v>
      </c>
      <c r="C232" s="68">
        <v>910</v>
      </c>
      <c r="D232" s="27" t="s">
        <v>2</v>
      </c>
      <c r="E232" s="27" t="s">
        <v>28</v>
      </c>
      <c r="F232" s="66" t="s">
        <v>86</v>
      </c>
      <c r="G232" s="65">
        <v>1</v>
      </c>
      <c r="H232" s="66" t="s">
        <v>5</v>
      </c>
      <c r="I232" s="66" t="s">
        <v>127</v>
      </c>
      <c r="J232" s="66"/>
      <c r="K232" s="62">
        <f>K233</f>
        <v>780</v>
      </c>
      <c r="M232" s="1"/>
      <c r="N232" s="1"/>
      <c r="O232" s="1"/>
      <c r="P232" s="1"/>
      <c r="Q232" s="1"/>
      <c r="R232" s="1"/>
      <c r="S232" s="1"/>
      <c r="T232" s="1"/>
      <c r="U232" s="1"/>
    </row>
    <row r="233" spans="1:21" ht="31.5" customHeight="1" x14ac:dyDescent="0.25">
      <c r="A233" s="115"/>
      <c r="B233" s="63" t="s">
        <v>112</v>
      </c>
      <c r="C233" s="68">
        <v>910</v>
      </c>
      <c r="D233" s="27" t="s">
        <v>2</v>
      </c>
      <c r="E233" s="27" t="s">
        <v>28</v>
      </c>
      <c r="F233" s="66" t="s">
        <v>86</v>
      </c>
      <c r="G233" s="65">
        <v>1</v>
      </c>
      <c r="H233" s="66" t="s">
        <v>5</v>
      </c>
      <c r="I233" s="66" t="s">
        <v>127</v>
      </c>
      <c r="J233" s="66" t="s">
        <v>47</v>
      </c>
      <c r="K233" s="62">
        <v>780</v>
      </c>
    </row>
    <row r="234" spans="1:21" ht="31.5" customHeight="1" x14ac:dyDescent="0.25">
      <c r="A234" s="115"/>
      <c r="B234" s="63" t="s">
        <v>270</v>
      </c>
      <c r="C234" s="68">
        <v>910</v>
      </c>
      <c r="D234" s="27" t="s">
        <v>2</v>
      </c>
      <c r="E234" s="27" t="s">
        <v>28</v>
      </c>
      <c r="F234" s="27" t="s">
        <v>95</v>
      </c>
      <c r="G234" s="68"/>
      <c r="H234" s="27"/>
      <c r="I234" s="27"/>
      <c r="J234" s="27"/>
      <c r="K234" s="62">
        <f>K235</f>
        <v>14737.6</v>
      </c>
    </row>
    <row r="235" spans="1:21" s="16" customFormat="1" ht="31.5" customHeight="1" x14ac:dyDescent="0.25">
      <c r="A235" s="115"/>
      <c r="B235" s="63" t="s">
        <v>270</v>
      </c>
      <c r="C235" s="68">
        <v>910</v>
      </c>
      <c r="D235" s="27" t="s">
        <v>2</v>
      </c>
      <c r="E235" s="27" t="s">
        <v>28</v>
      </c>
      <c r="F235" s="27" t="s">
        <v>95</v>
      </c>
      <c r="G235" s="68">
        <v>1</v>
      </c>
      <c r="H235" s="27"/>
      <c r="I235" s="27"/>
      <c r="J235" s="27"/>
      <c r="K235" s="62">
        <f>SUM(K236)</f>
        <v>14737.6</v>
      </c>
      <c r="L235" s="6"/>
    </row>
    <row r="236" spans="1:21" s="16" customFormat="1" ht="18" customHeight="1" x14ac:dyDescent="0.25">
      <c r="A236" s="115"/>
      <c r="B236" s="63" t="s">
        <v>45</v>
      </c>
      <c r="C236" s="68">
        <v>910</v>
      </c>
      <c r="D236" s="27" t="s">
        <v>2</v>
      </c>
      <c r="E236" s="27" t="s">
        <v>28</v>
      </c>
      <c r="F236" s="27" t="s">
        <v>95</v>
      </c>
      <c r="G236" s="68">
        <v>1</v>
      </c>
      <c r="H236" s="27" t="s">
        <v>72</v>
      </c>
      <c r="I236" s="27" t="s">
        <v>74</v>
      </c>
      <c r="J236" s="27"/>
      <c r="K236" s="62">
        <f>SUM(K237:K239)</f>
        <v>14737.6</v>
      </c>
      <c r="L236" s="6"/>
    </row>
    <row r="237" spans="1:21" s="16" customFormat="1" ht="47.25" customHeight="1" x14ac:dyDescent="0.25">
      <c r="A237" s="115"/>
      <c r="B237" s="63" t="s">
        <v>111</v>
      </c>
      <c r="C237" s="68">
        <v>910</v>
      </c>
      <c r="D237" s="27" t="s">
        <v>2</v>
      </c>
      <c r="E237" s="27" t="s">
        <v>28</v>
      </c>
      <c r="F237" s="27" t="s">
        <v>95</v>
      </c>
      <c r="G237" s="68">
        <v>1</v>
      </c>
      <c r="H237" s="27" t="s">
        <v>72</v>
      </c>
      <c r="I237" s="27" t="s">
        <v>74</v>
      </c>
      <c r="J237" s="27" t="s">
        <v>46</v>
      </c>
      <c r="K237" s="62">
        <v>14100.6</v>
      </c>
      <c r="L237" s="6"/>
    </row>
    <row r="238" spans="1:21" s="16" customFormat="1" ht="31.5" customHeight="1" x14ac:dyDescent="0.25">
      <c r="A238" s="115"/>
      <c r="B238" s="63" t="s">
        <v>112</v>
      </c>
      <c r="C238" s="68">
        <v>910</v>
      </c>
      <c r="D238" s="27" t="s">
        <v>2</v>
      </c>
      <c r="E238" s="27" t="s">
        <v>28</v>
      </c>
      <c r="F238" s="27" t="s">
        <v>95</v>
      </c>
      <c r="G238" s="68">
        <v>1</v>
      </c>
      <c r="H238" s="27" t="s">
        <v>72</v>
      </c>
      <c r="I238" s="27" t="s">
        <v>74</v>
      </c>
      <c r="J238" s="27" t="s">
        <v>47</v>
      </c>
      <c r="K238" s="62">
        <v>610</v>
      </c>
      <c r="L238" s="6"/>
    </row>
    <row r="239" spans="1:21" s="16" customFormat="1" ht="18" customHeight="1" x14ac:dyDescent="0.25">
      <c r="A239" s="115"/>
      <c r="B239" s="63" t="s">
        <v>48</v>
      </c>
      <c r="C239" s="68">
        <v>910</v>
      </c>
      <c r="D239" s="27" t="s">
        <v>2</v>
      </c>
      <c r="E239" s="27" t="s">
        <v>28</v>
      </c>
      <c r="F239" s="27" t="s">
        <v>95</v>
      </c>
      <c r="G239" s="68">
        <v>1</v>
      </c>
      <c r="H239" s="27" t="s">
        <v>72</v>
      </c>
      <c r="I239" s="27" t="s">
        <v>74</v>
      </c>
      <c r="J239" s="27" t="s">
        <v>49</v>
      </c>
      <c r="K239" s="62">
        <v>27</v>
      </c>
      <c r="L239" s="6"/>
    </row>
    <row r="240" spans="1:21" s="16" customFormat="1" ht="18" customHeight="1" x14ac:dyDescent="0.25">
      <c r="A240" s="115"/>
      <c r="B240" s="63" t="s">
        <v>9</v>
      </c>
      <c r="C240" s="65">
        <v>910</v>
      </c>
      <c r="D240" s="27" t="s">
        <v>2</v>
      </c>
      <c r="E240" s="27" t="s">
        <v>38</v>
      </c>
      <c r="F240" s="27"/>
      <c r="G240" s="68"/>
      <c r="H240" s="27"/>
      <c r="I240" s="27"/>
      <c r="J240" s="27"/>
      <c r="K240" s="62">
        <f>SUM(K241)</f>
        <v>37</v>
      </c>
      <c r="L240" s="6"/>
    </row>
    <row r="241" spans="1:12" s="16" customFormat="1" ht="31.5" customHeight="1" x14ac:dyDescent="0.25">
      <c r="A241" s="115"/>
      <c r="B241" s="63" t="s">
        <v>250</v>
      </c>
      <c r="C241" s="65">
        <v>910</v>
      </c>
      <c r="D241" s="27" t="s">
        <v>2</v>
      </c>
      <c r="E241" s="27" t="s">
        <v>38</v>
      </c>
      <c r="F241" s="27" t="s">
        <v>8</v>
      </c>
      <c r="G241" s="68"/>
      <c r="H241" s="27"/>
      <c r="I241" s="27"/>
      <c r="J241" s="27"/>
      <c r="K241" s="62">
        <f>SUM(K242)</f>
        <v>37</v>
      </c>
      <c r="L241" s="6"/>
    </row>
    <row r="242" spans="1:12" s="16" customFormat="1" ht="31.5" customHeight="1" x14ac:dyDescent="0.25">
      <c r="A242" s="115"/>
      <c r="B242" s="63" t="s">
        <v>251</v>
      </c>
      <c r="C242" s="65">
        <v>910</v>
      </c>
      <c r="D242" s="27" t="s">
        <v>2</v>
      </c>
      <c r="E242" s="27" t="s">
        <v>38</v>
      </c>
      <c r="F242" s="27" t="s">
        <v>8</v>
      </c>
      <c r="G242" s="68">
        <v>1</v>
      </c>
      <c r="H242" s="27"/>
      <c r="I242" s="27"/>
      <c r="J242" s="27"/>
      <c r="K242" s="62">
        <f>SUM(K243)</f>
        <v>37</v>
      </c>
      <c r="L242" s="6"/>
    </row>
    <row r="243" spans="1:12" s="16" customFormat="1" ht="31.5" customHeight="1" x14ac:dyDescent="0.25">
      <c r="A243" s="115"/>
      <c r="B243" s="63" t="s">
        <v>85</v>
      </c>
      <c r="C243" s="65">
        <v>910</v>
      </c>
      <c r="D243" s="27" t="s">
        <v>2</v>
      </c>
      <c r="E243" s="27" t="s">
        <v>38</v>
      </c>
      <c r="F243" s="27" t="s">
        <v>8</v>
      </c>
      <c r="G243" s="68">
        <v>1</v>
      </c>
      <c r="H243" s="27" t="s">
        <v>4</v>
      </c>
      <c r="I243" s="27"/>
      <c r="J243" s="27"/>
      <c r="K243" s="62">
        <f>SUM(K244)</f>
        <v>37</v>
      </c>
      <c r="L243" s="6"/>
    </row>
    <row r="244" spans="1:12" s="16" customFormat="1" ht="18" customHeight="1" x14ac:dyDescent="0.25">
      <c r="A244" s="115"/>
      <c r="B244" s="63" t="s">
        <v>186</v>
      </c>
      <c r="C244" s="65">
        <v>910</v>
      </c>
      <c r="D244" s="27" t="s">
        <v>2</v>
      </c>
      <c r="E244" s="27" t="s">
        <v>38</v>
      </c>
      <c r="F244" s="27" t="s">
        <v>8</v>
      </c>
      <c r="G244" s="68">
        <v>1</v>
      </c>
      <c r="H244" s="27" t="s">
        <v>4</v>
      </c>
      <c r="I244" s="27" t="s">
        <v>185</v>
      </c>
      <c r="J244" s="27"/>
      <c r="K244" s="62">
        <f>SUM(K245)</f>
        <v>37</v>
      </c>
      <c r="L244" s="6"/>
    </row>
    <row r="245" spans="1:12" s="16" customFormat="1" ht="31.5" customHeight="1" x14ac:dyDescent="0.25">
      <c r="A245" s="115"/>
      <c r="B245" s="63" t="s">
        <v>112</v>
      </c>
      <c r="C245" s="65">
        <v>910</v>
      </c>
      <c r="D245" s="27" t="s">
        <v>2</v>
      </c>
      <c r="E245" s="27" t="s">
        <v>38</v>
      </c>
      <c r="F245" s="27" t="s">
        <v>8</v>
      </c>
      <c r="G245" s="68">
        <v>1</v>
      </c>
      <c r="H245" s="27" t="s">
        <v>4</v>
      </c>
      <c r="I245" s="27" t="s">
        <v>185</v>
      </c>
      <c r="J245" s="27" t="s">
        <v>47</v>
      </c>
      <c r="K245" s="62">
        <v>37</v>
      </c>
      <c r="L245" s="6"/>
    </row>
    <row r="246" spans="1:12" s="16" customFormat="1" ht="18" customHeight="1" x14ac:dyDescent="0.25">
      <c r="A246" s="115"/>
      <c r="B246" s="63" t="s">
        <v>15</v>
      </c>
      <c r="C246" s="65">
        <v>910</v>
      </c>
      <c r="D246" s="27" t="s">
        <v>6</v>
      </c>
      <c r="E246" s="27"/>
      <c r="F246" s="27"/>
      <c r="G246" s="68"/>
      <c r="H246" s="27"/>
      <c r="I246" s="27"/>
      <c r="J246" s="27"/>
      <c r="K246" s="62">
        <f>SUM(K247)</f>
        <v>527.6</v>
      </c>
      <c r="L246" s="6"/>
    </row>
    <row r="247" spans="1:12" s="16" customFormat="1" ht="18" customHeight="1" x14ac:dyDescent="0.25">
      <c r="A247" s="115"/>
      <c r="B247" s="63" t="s">
        <v>66</v>
      </c>
      <c r="C247" s="65">
        <v>910</v>
      </c>
      <c r="D247" s="27" t="s">
        <v>6</v>
      </c>
      <c r="E247" s="27" t="s">
        <v>67</v>
      </c>
      <c r="F247" s="27"/>
      <c r="G247" s="27"/>
      <c r="H247" s="27"/>
      <c r="I247" s="27"/>
      <c r="J247" s="27"/>
      <c r="K247" s="62">
        <f t="shared" ref="K247:K251" si="18">SUM(K248)</f>
        <v>527.6</v>
      </c>
      <c r="L247" s="6"/>
    </row>
    <row r="248" spans="1:12" s="16" customFormat="1" ht="31.5" customHeight="1" x14ac:dyDescent="0.25">
      <c r="A248" s="115"/>
      <c r="B248" s="31" t="s">
        <v>265</v>
      </c>
      <c r="C248" s="65">
        <v>910</v>
      </c>
      <c r="D248" s="27" t="s">
        <v>6</v>
      </c>
      <c r="E248" s="27" t="s">
        <v>67</v>
      </c>
      <c r="F248" s="27" t="s">
        <v>8</v>
      </c>
      <c r="G248" s="27"/>
      <c r="H248" s="27"/>
      <c r="I248" s="27"/>
      <c r="J248" s="27"/>
      <c r="K248" s="62">
        <f t="shared" si="18"/>
        <v>527.6</v>
      </c>
      <c r="L248" s="6"/>
    </row>
    <row r="249" spans="1:12" s="16" customFormat="1" ht="31.5" customHeight="1" x14ac:dyDescent="0.25">
      <c r="A249" s="115"/>
      <c r="B249" s="31" t="s">
        <v>251</v>
      </c>
      <c r="C249" s="65">
        <v>910</v>
      </c>
      <c r="D249" s="27" t="s">
        <v>6</v>
      </c>
      <c r="E249" s="27" t="s">
        <v>67</v>
      </c>
      <c r="F249" s="27" t="s">
        <v>8</v>
      </c>
      <c r="G249" s="27" t="s">
        <v>84</v>
      </c>
      <c r="H249" s="27"/>
      <c r="I249" s="27"/>
      <c r="J249" s="27"/>
      <c r="K249" s="62">
        <f t="shared" si="18"/>
        <v>527.6</v>
      </c>
      <c r="L249" s="6"/>
    </row>
    <row r="250" spans="1:12" s="16" customFormat="1" ht="31.5" customHeight="1" x14ac:dyDescent="0.25">
      <c r="A250" s="115"/>
      <c r="B250" s="31" t="s">
        <v>85</v>
      </c>
      <c r="C250" s="65">
        <v>910</v>
      </c>
      <c r="D250" s="27" t="s">
        <v>6</v>
      </c>
      <c r="E250" s="27" t="s">
        <v>67</v>
      </c>
      <c r="F250" s="27" t="s">
        <v>8</v>
      </c>
      <c r="G250" s="27" t="s">
        <v>84</v>
      </c>
      <c r="H250" s="27" t="s">
        <v>4</v>
      </c>
      <c r="I250" s="27"/>
      <c r="J250" s="27"/>
      <c r="K250" s="62">
        <f t="shared" si="18"/>
        <v>527.6</v>
      </c>
      <c r="L250" s="6"/>
    </row>
    <row r="251" spans="1:12" s="16" customFormat="1" ht="31.5" customHeight="1" x14ac:dyDescent="0.25">
      <c r="A251" s="115"/>
      <c r="B251" s="70" t="s">
        <v>193</v>
      </c>
      <c r="C251" s="65">
        <v>910</v>
      </c>
      <c r="D251" s="27" t="s">
        <v>6</v>
      </c>
      <c r="E251" s="27" t="s">
        <v>67</v>
      </c>
      <c r="F251" s="27" t="s">
        <v>8</v>
      </c>
      <c r="G251" s="27" t="s">
        <v>84</v>
      </c>
      <c r="H251" s="27" t="s">
        <v>4</v>
      </c>
      <c r="I251" s="27" t="s">
        <v>192</v>
      </c>
      <c r="J251" s="27"/>
      <c r="K251" s="62">
        <f t="shared" si="18"/>
        <v>527.6</v>
      </c>
      <c r="L251" s="6"/>
    </row>
    <row r="252" spans="1:12" s="16" customFormat="1" ht="31.5" customHeight="1" x14ac:dyDescent="0.25">
      <c r="A252" s="115"/>
      <c r="B252" s="63" t="s">
        <v>112</v>
      </c>
      <c r="C252" s="65">
        <v>910</v>
      </c>
      <c r="D252" s="27" t="s">
        <v>6</v>
      </c>
      <c r="E252" s="27" t="s">
        <v>67</v>
      </c>
      <c r="F252" s="27" t="s">
        <v>8</v>
      </c>
      <c r="G252" s="27" t="s">
        <v>84</v>
      </c>
      <c r="H252" s="27" t="s">
        <v>4</v>
      </c>
      <c r="I252" s="27" t="s">
        <v>192</v>
      </c>
      <c r="J252" s="27" t="s">
        <v>47</v>
      </c>
      <c r="K252" s="62">
        <v>527.6</v>
      </c>
      <c r="L252" s="6"/>
    </row>
    <row r="253" spans="1:12" s="16" customFormat="1" ht="18" customHeight="1" x14ac:dyDescent="0.25">
      <c r="A253" s="115"/>
      <c r="B253" s="63" t="s">
        <v>18</v>
      </c>
      <c r="C253" s="65">
        <v>910</v>
      </c>
      <c r="D253" s="66" t="s">
        <v>8</v>
      </c>
      <c r="E253" s="66"/>
      <c r="F253" s="27"/>
      <c r="G253" s="27"/>
      <c r="H253" s="27"/>
      <c r="I253" s="27"/>
      <c r="J253" s="66"/>
      <c r="K253" s="62">
        <f t="shared" ref="K253:K258" si="19">SUM(K254)</f>
        <v>61.5</v>
      </c>
      <c r="L253" s="6"/>
    </row>
    <row r="254" spans="1:12" s="16" customFormat="1" ht="18" customHeight="1" x14ac:dyDescent="0.25">
      <c r="A254" s="115"/>
      <c r="B254" s="63" t="s">
        <v>187</v>
      </c>
      <c r="C254" s="65">
        <v>910</v>
      </c>
      <c r="D254" s="66" t="s">
        <v>8</v>
      </c>
      <c r="E254" s="66" t="s">
        <v>7</v>
      </c>
      <c r="F254" s="27"/>
      <c r="G254" s="27"/>
      <c r="H254" s="27"/>
      <c r="I254" s="27"/>
      <c r="J254" s="66"/>
      <c r="K254" s="62">
        <f t="shared" si="19"/>
        <v>61.5</v>
      </c>
      <c r="L254" s="6"/>
    </row>
    <row r="255" spans="1:12" s="16" customFormat="1" ht="31.5" customHeight="1" x14ac:dyDescent="0.25">
      <c r="A255" s="115"/>
      <c r="B255" s="63" t="s">
        <v>250</v>
      </c>
      <c r="C255" s="65">
        <v>910</v>
      </c>
      <c r="D255" s="66" t="s">
        <v>8</v>
      </c>
      <c r="E255" s="66" t="s">
        <v>7</v>
      </c>
      <c r="F255" s="27" t="s">
        <v>8</v>
      </c>
      <c r="G255" s="27"/>
      <c r="H255" s="27"/>
      <c r="I255" s="27"/>
      <c r="J255" s="66"/>
      <c r="K255" s="62">
        <f t="shared" si="19"/>
        <v>61.5</v>
      </c>
      <c r="L255" s="6"/>
    </row>
    <row r="256" spans="1:12" s="16" customFormat="1" ht="31.5" customHeight="1" x14ac:dyDescent="0.25">
      <c r="A256" s="115"/>
      <c r="B256" s="63" t="s">
        <v>251</v>
      </c>
      <c r="C256" s="65">
        <v>910</v>
      </c>
      <c r="D256" s="66" t="s">
        <v>8</v>
      </c>
      <c r="E256" s="66" t="s">
        <v>7</v>
      </c>
      <c r="F256" s="27" t="s">
        <v>8</v>
      </c>
      <c r="G256" s="27" t="s">
        <v>84</v>
      </c>
      <c r="H256" s="27"/>
      <c r="I256" s="27"/>
      <c r="J256" s="66"/>
      <c r="K256" s="62">
        <f t="shared" si="19"/>
        <v>61.5</v>
      </c>
      <c r="L256" s="6"/>
    </row>
    <row r="257" spans="1:12" s="16" customFormat="1" ht="31.5" customHeight="1" x14ac:dyDescent="0.25">
      <c r="A257" s="115"/>
      <c r="B257" s="63" t="s">
        <v>85</v>
      </c>
      <c r="C257" s="65">
        <v>910</v>
      </c>
      <c r="D257" s="66" t="s">
        <v>8</v>
      </c>
      <c r="E257" s="66" t="s">
        <v>7</v>
      </c>
      <c r="F257" s="27" t="s">
        <v>8</v>
      </c>
      <c r="G257" s="27" t="s">
        <v>84</v>
      </c>
      <c r="H257" s="27" t="s">
        <v>4</v>
      </c>
      <c r="I257" s="27"/>
      <c r="J257" s="66"/>
      <c r="K257" s="62">
        <f t="shared" si="19"/>
        <v>61.5</v>
      </c>
      <c r="L257" s="6"/>
    </row>
    <row r="258" spans="1:12" s="16" customFormat="1" ht="18" customHeight="1" x14ac:dyDescent="0.25">
      <c r="A258" s="115"/>
      <c r="B258" s="63" t="s">
        <v>189</v>
      </c>
      <c r="C258" s="65">
        <v>910</v>
      </c>
      <c r="D258" s="66" t="s">
        <v>8</v>
      </c>
      <c r="E258" s="66" t="s">
        <v>7</v>
      </c>
      <c r="F258" s="27" t="s">
        <v>8</v>
      </c>
      <c r="G258" s="27" t="s">
        <v>84</v>
      </c>
      <c r="H258" s="27" t="s">
        <v>4</v>
      </c>
      <c r="I258" s="27" t="s">
        <v>188</v>
      </c>
      <c r="J258" s="66"/>
      <c r="K258" s="62">
        <f t="shared" si="19"/>
        <v>61.5</v>
      </c>
      <c r="L258" s="6"/>
    </row>
    <row r="259" spans="1:12" s="16" customFormat="1" ht="31.5" customHeight="1" x14ac:dyDescent="0.25">
      <c r="A259" s="116"/>
      <c r="B259" s="63" t="s">
        <v>112</v>
      </c>
      <c r="C259" s="65">
        <v>910</v>
      </c>
      <c r="D259" s="66" t="s">
        <v>8</v>
      </c>
      <c r="E259" s="66" t="s">
        <v>7</v>
      </c>
      <c r="F259" s="27" t="s">
        <v>8</v>
      </c>
      <c r="G259" s="27" t="s">
        <v>84</v>
      </c>
      <c r="H259" s="27" t="s">
        <v>4</v>
      </c>
      <c r="I259" s="27" t="s">
        <v>188</v>
      </c>
      <c r="J259" s="66" t="s">
        <v>47</v>
      </c>
      <c r="K259" s="62">
        <v>61.5</v>
      </c>
      <c r="L259" s="6"/>
    </row>
    <row r="260" spans="1:12" s="16" customFormat="1" ht="31.2" x14ac:dyDescent="0.25">
      <c r="A260" s="114">
        <v>5</v>
      </c>
      <c r="B260" s="63" t="s">
        <v>271</v>
      </c>
      <c r="C260" s="68">
        <v>918</v>
      </c>
      <c r="D260" s="27"/>
      <c r="E260" s="27"/>
      <c r="F260" s="27"/>
      <c r="G260" s="68"/>
      <c r="H260" s="27"/>
      <c r="I260" s="27"/>
      <c r="J260" s="27"/>
      <c r="K260" s="62">
        <f>K261+K290+K279</f>
        <v>53859.7</v>
      </c>
      <c r="L260" s="6"/>
    </row>
    <row r="261" spans="1:12" s="16" customFormat="1" x14ac:dyDescent="0.25">
      <c r="A261" s="115"/>
      <c r="B261" s="63" t="s">
        <v>15</v>
      </c>
      <c r="C261" s="68">
        <v>918</v>
      </c>
      <c r="D261" s="27" t="s">
        <v>6</v>
      </c>
      <c r="E261" s="27"/>
      <c r="F261" s="27"/>
      <c r="G261" s="68"/>
      <c r="H261" s="27"/>
      <c r="I261" s="27"/>
      <c r="J261" s="27"/>
      <c r="K261" s="62">
        <f>SUM(K262)</f>
        <v>33978.899999999994</v>
      </c>
      <c r="L261" s="6"/>
    </row>
    <row r="262" spans="1:12" s="16" customFormat="1" x14ac:dyDescent="0.25">
      <c r="A262" s="115"/>
      <c r="B262" s="63" t="s">
        <v>66</v>
      </c>
      <c r="C262" s="68">
        <v>918</v>
      </c>
      <c r="D262" s="27" t="s">
        <v>6</v>
      </c>
      <c r="E262" s="27" t="s">
        <v>67</v>
      </c>
      <c r="F262" s="27"/>
      <c r="G262" s="68"/>
      <c r="H262" s="27"/>
      <c r="I262" s="27"/>
      <c r="J262" s="27"/>
      <c r="K262" s="62">
        <f>SUM(K263)</f>
        <v>33978.899999999994</v>
      </c>
      <c r="L262" s="6"/>
    </row>
    <row r="263" spans="1:12" s="16" customFormat="1" x14ac:dyDescent="0.25">
      <c r="A263" s="115"/>
      <c r="B263" s="63" t="s">
        <v>257</v>
      </c>
      <c r="C263" s="68">
        <v>918</v>
      </c>
      <c r="D263" s="27" t="s">
        <v>6</v>
      </c>
      <c r="E263" s="27" t="s">
        <v>67</v>
      </c>
      <c r="F263" s="27" t="s">
        <v>4</v>
      </c>
      <c r="G263" s="68"/>
      <c r="H263" s="27"/>
      <c r="I263" s="27"/>
      <c r="J263" s="27"/>
      <c r="K263" s="62">
        <f>SUM(K264)</f>
        <v>33978.899999999994</v>
      </c>
      <c r="L263" s="6"/>
    </row>
    <row r="264" spans="1:12" s="16" customFormat="1" ht="50.25" customHeight="1" x14ac:dyDescent="0.25">
      <c r="A264" s="115"/>
      <c r="B264" s="31" t="s">
        <v>362</v>
      </c>
      <c r="C264" s="68">
        <v>918</v>
      </c>
      <c r="D264" s="27" t="s">
        <v>6</v>
      </c>
      <c r="E264" s="27" t="s">
        <v>67</v>
      </c>
      <c r="F264" s="27" t="s">
        <v>4</v>
      </c>
      <c r="G264" s="68">
        <v>1</v>
      </c>
      <c r="H264" s="27"/>
      <c r="I264" s="27"/>
      <c r="J264" s="27"/>
      <c r="K264" s="62">
        <f>SUM(K265+K272)</f>
        <v>33978.899999999994</v>
      </c>
      <c r="L264" s="6"/>
    </row>
    <row r="265" spans="1:12" s="16" customFormat="1" ht="31.2" x14ac:dyDescent="0.25">
      <c r="A265" s="115"/>
      <c r="B265" s="31" t="s">
        <v>363</v>
      </c>
      <c r="C265" s="68">
        <v>918</v>
      </c>
      <c r="D265" s="27" t="s">
        <v>6</v>
      </c>
      <c r="E265" s="27" t="s">
        <v>67</v>
      </c>
      <c r="F265" s="27" t="s">
        <v>4</v>
      </c>
      <c r="G265" s="68">
        <v>1</v>
      </c>
      <c r="H265" s="27" t="s">
        <v>2</v>
      </c>
      <c r="I265" s="27"/>
      <c r="J265" s="27"/>
      <c r="K265" s="62">
        <f>SUM(K266+K270)</f>
        <v>25100.199999999997</v>
      </c>
      <c r="L265" s="6"/>
    </row>
    <row r="266" spans="1:12" s="16" customFormat="1" ht="46.8" x14ac:dyDescent="0.25">
      <c r="A266" s="115"/>
      <c r="B266" s="63" t="s">
        <v>63</v>
      </c>
      <c r="C266" s="68">
        <v>918</v>
      </c>
      <c r="D266" s="27" t="s">
        <v>6</v>
      </c>
      <c r="E266" s="27" t="s">
        <v>67</v>
      </c>
      <c r="F266" s="27" t="s">
        <v>4</v>
      </c>
      <c r="G266" s="68">
        <v>1</v>
      </c>
      <c r="H266" s="27" t="s">
        <v>2</v>
      </c>
      <c r="I266" s="27" t="s">
        <v>79</v>
      </c>
      <c r="J266" s="27"/>
      <c r="K266" s="62">
        <f>SUM(K267:K269)</f>
        <v>25100.199999999997</v>
      </c>
      <c r="L266" s="6"/>
    </row>
    <row r="267" spans="1:12" s="16" customFormat="1" ht="46.8" x14ac:dyDescent="0.25">
      <c r="A267" s="115"/>
      <c r="B267" s="63" t="s">
        <v>111</v>
      </c>
      <c r="C267" s="68">
        <v>918</v>
      </c>
      <c r="D267" s="27" t="s">
        <v>6</v>
      </c>
      <c r="E267" s="27" t="s">
        <v>67</v>
      </c>
      <c r="F267" s="27" t="s">
        <v>4</v>
      </c>
      <c r="G267" s="68">
        <v>1</v>
      </c>
      <c r="H267" s="27" t="s">
        <v>2</v>
      </c>
      <c r="I267" s="27" t="s">
        <v>79</v>
      </c>
      <c r="J267" s="27" t="s">
        <v>46</v>
      </c>
      <c r="K267" s="62">
        <v>20308.3</v>
      </c>
      <c r="L267" s="6"/>
    </row>
    <row r="268" spans="1:12" s="16" customFormat="1" ht="31.2" x14ac:dyDescent="0.25">
      <c r="A268" s="115"/>
      <c r="B268" s="63" t="s">
        <v>112</v>
      </c>
      <c r="C268" s="68">
        <v>918</v>
      </c>
      <c r="D268" s="27" t="s">
        <v>6</v>
      </c>
      <c r="E268" s="27" t="s">
        <v>67</v>
      </c>
      <c r="F268" s="27" t="s">
        <v>4</v>
      </c>
      <c r="G268" s="68">
        <v>1</v>
      </c>
      <c r="H268" s="27" t="s">
        <v>2</v>
      </c>
      <c r="I268" s="27" t="s">
        <v>79</v>
      </c>
      <c r="J268" s="27" t="s">
        <v>47</v>
      </c>
      <c r="K268" s="62">
        <v>4609.8999999999996</v>
      </c>
      <c r="L268" s="6"/>
    </row>
    <row r="269" spans="1:12" s="16" customFormat="1" x14ac:dyDescent="0.25">
      <c r="A269" s="115"/>
      <c r="B269" s="63" t="s">
        <v>48</v>
      </c>
      <c r="C269" s="68">
        <v>918</v>
      </c>
      <c r="D269" s="27" t="s">
        <v>6</v>
      </c>
      <c r="E269" s="27" t="s">
        <v>67</v>
      </c>
      <c r="F269" s="27" t="s">
        <v>4</v>
      </c>
      <c r="G269" s="68">
        <v>1</v>
      </c>
      <c r="H269" s="27" t="s">
        <v>2</v>
      </c>
      <c r="I269" s="27" t="s">
        <v>79</v>
      </c>
      <c r="J269" s="27" t="s">
        <v>49</v>
      </c>
      <c r="K269" s="62">
        <v>182</v>
      </c>
      <c r="L269" s="6"/>
    </row>
    <row r="270" spans="1:12" s="16" customFormat="1" ht="31.2" x14ac:dyDescent="0.25">
      <c r="A270" s="115"/>
      <c r="B270" s="31" t="s">
        <v>249</v>
      </c>
      <c r="C270" s="68">
        <v>918</v>
      </c>
      <c r="D270" s="27" t="s">
        <v>6</v>
      </c>
      <c r="E270" s="27" t="s">
        <v>67</v>
      </c>
      <c r="F270" s="27" t="s">
        <v>4</v>
      </c>
      <c r="G270" s="27" t="s">
        <v>84</v>
      </c>
      <c r="H270" s="27" t="s">
        <v>2</v>
      </c>
      <c r="I270" s="27" t="s">
        <v>156</v>
      </c>
      <c r="J270" s="66"/>
      <c r="K270" s="62">
        <f>K271</f>
        <v>0</v>
      </c>
      <c r="L270" s="6"/>
    </row>
    <row r="271" spans="1:12" s="16" customFormat="1" ht="31.2" x14ac:dyDescent="0.25">
      <c r="A271" s="115"/>
      <c r="B271" s="31" t="s">
        <v>112</v>
      </c>
      <c r="C271" s="68">
        <v>918</v>
      </c>
      <c r="D271" s="27" t="s">
        <v>6</v>
      </c>
      <c r="E271" s="27" t="s">
        <v>67</v>
      </c>
      <c r="F271" s="27" t="s">
        <v>4</v>
      </c>
      <c r="G271" s="27" t="s">
        <v>84</v>
      </c>
      <c r="H271" s="27" t="s">
        <v>2</v>
      </c>
      <c r="I271" s="27" t="s">
        <v>156</v>
      </c>
      <c r="J271" s="66" t="s">
        <v>47</v>
      </c>
      <c r="K271" s="62"/>
      <c r="L271" s="35"/>
    </row>
    <row r="272" spans="1:12" s="16" customFormat="1" ht="46.8" x14ac:dyDescent="0.25">
      <c r="A272" s="115"/>
      <c r="B272" s="31" t="s">
        <v>364</v>
      </c>
      <c r="C272" s="68">
        <v>918</v>
      </c>
      <c r="D272" s="27" t="s">
        <v>6</v>
      </c>
      <c r="E272" s="27" t="s">
        <v>67</v>
      </c>
      <c r="F272" s="27" t="s">
        <v>4</v>
      </c>
      <c r="G272" s="68">
        <v>1</v>
      </c>
      <c r="H272" s="27" t="s">
        <v>4</v>
      </c>
      <c r="I272" s="27"/>
      <c r="J272" s="27"/>
      <c r="K272" s="62">
        <f>SUM(K273+K277)</f>
        <v>8878.7000000000007</v>
      </c>
      <c r="L272" s="6"/>
    </row>
    <row r="273" spans="1:13" s="16" customFormat="1" x14ac:dyDescent="0.25">
      <c r="A273" s="115"/>
      <c r="B273" s="63" t="s">
        <v>45</v>
      </c>
      <c r="C273" s="68">
        <v>918</v>
      </c>
      <c r="D273" s="27" t="s">
        <v>6</v>
      </c>
      <c r="E273" s="27" t="s">
        <v>67</v>
      </c>
      <c r="F273" s="27" t="s">
        <v>4</v>
      </c>
      <c r="G273" s="68">
        <v>1</v>
      </c>
      <c r="H273" s="27" t="s">
        <v>4</v>
      </c>
      <c r="I273" s="27" t="s">
        <v>74</v>
      </c>
      <c r="J273" s="27"/>
      <c r="K273" s="62">
        <f>SUM(K274:K276)</f>
        <v>8855.9000000000015</v>
      </c>
      <c r="L273" s="6"/>
    </row>
    <row r="274" spans="1:13" s="16" customFormat="1" ht="46.8" x14ac:dyDescent="0.25">
      <c r="A274" s="115"/>
      <c r="B274" s="63" t="s">
        <v>111</v>
      </c>
      <c r="C274" s="68">
        <v>918</v>
      </c>
      <c r="D274" s="27" t="s">
        <v>6</v>
      </c>
      <c r="E274" s="27" t="s">
        <v>67</v>
      </c>
      <c r="F274" s="27" t="s">
        <v>4</v>
      </c>
      <c r="G274" s="68">
        <v>1</v>
      </c>
      <c r="H274" s="27" t="s">
        <v>4</v>
      </c>
      <c r="I274" s="27" t="s">
        <v>74</v>
      </c>
      <c r="J274" s="27" t="s">
        <v>46</v>
      </c>
      <c r="K274" s="62">
        <v>8791.1</v>
      </c>
      <c r="L274" s="6"/>
    </row>
    <row r="275" spans="1:13" s="16" customFormat="1" ht="31.2" x14ac:dyDescent="0.25">
      <c r="A275" s="115"/>
      <c r="B275" s="63" t="s">
        <v>112</v>
      </c>
      <c r="C275" s="68">
        <v>918</v>
      </c>
      <c r="D275" s="27" t="s">
        <v>6</v>
      </c>
      <c r="E275" s="27" t="s">
        <v>67</v>
      </c>
      <c r="F275" s="27" t="s">
        <v>4</v>
      </c>
      <c r="G275" s="68">
        <v>1</v>
      </c>
      <c r="H275" s="27" t="s">
        <v>4</v>
      </c>
      <c r="I275" s="27" t="s">
        <v>74</v>
      </c>
      <c r="J275" s="27" t="s">
        <v>47</v>
      </c>
      <c r="K275" s="62">
        <v>62.7</v>
      </c>
      <c r="L275" s="6"/>
    </row>
    <row r="276" spans="1:13" s="16" customFormat="1" x14ac:dyDescent="0.25">
      <c r="A276" s="115"/>
      <c r="B276" s="63" t="s">
        <v>48</v>
      </c>
      <c r="C276" s="68">
        <v>918</v>
      </c>
      <c r="D276" s="27" t="s">
        <v>6</v>
      </c>
      <c r="E276" s="27" t="s">
        <v>67</v>
      </c>
      <c r="F276" s="27" t="s">
        <v>4</v>
      </c>
      <c r="G276" s="68">
        <v>1</v>
      </c>
      <c r="H276" s="27" t="s">
        <v>4</v>
      </c>
      <c r="I276" s="27" t="s">
        <v>74</v>
      </c>
      <c r="J276" s="27" t="s">
        <v>49</v>
      </c>
      <c r="K276" s="62">
        <v>2.1</v>
      </c>
      <c r="L276" s="6"/>
    </row>
    <row r="277" spans="1:13" s="16" customFormat="1" x14ac:dyDescent="0.25">
      <c r="A277" s="115"/>
      <c r="B277" s="63" t="s">
        <v>186</v>
      </c>
      <c r="C277" s="65">
        <v>918</v>
      </c>
      <c r="D277" s="27" t="s">
        <v>6</v>
      </c>
      <c r="E277" s="27" t="s">
        <v>67</v>
      </c>
      <c r="F277" s="27" t="s">
        <v>4</v>
      </c>
      <c r="G277" s="68">
        <v>1</v>
      </c>
      <c r="H277" s="27" t="s">
        <v>4</v>
      </c>
      <c r="I277" s="27" t="s">
        <v>185</v>
      </c>
      <c r="J277" s="27"/>
      <c r="K277" s="62">
        <f>SUM(K278)</f>
        <v>22.8</v>
      </c>
      <c r="L277" s="6"/>
    </row>
    <row r="278" spans="1:13" s="16" customFormat="1" ht="31.2" x14ac:dyDescent="0.25">
      <c r="A278" s="115"/>
      <c r="B278" s="63" t="s">
        <v>112</v>
      </c>
      <c r="C278" s="65">
        <v>918</v>
      </c>
      <c r="D278" s="27" t="s">
        <v>6</v>
      </c>
      <c r="E278" s="27" t="s">
        <v>67</v>
      </c>
      <c r="F278" s="27" t="s">
        <v>4</v>
      </c>
      <c r="G278" s="68">
        <v>1</v>
      </c>
      <c r="H278" s="27" t="s">
        <v>4</v>
      </c>
      <c r="I278" s="27" t="s">
        <v>185</v>
      </c>
      <c r="J278" s="27" t="s">
        <v>47</v>
      </c>
      <c r="K278" s="62">
        <v>22.8</v>
      </c>
      <c r="L278" s="6"/>
    </row>
    <row r="279" spans="1:13" s="16" customFormat="1" x14ac:dyDescent="0.25">
      <c r="A279" s="115"/>
      <c r="B279" s="63" t="s">
        <v>39</v>
      </c>
      <c r="C279" s="68">
        <v>918</v>
      </c>
      <c r="D279" s="66" t="s">
        <v>7</v>
      </c>
      <c r="E279" s="27"/>
      <c r="F279" s="27"/>
      <c r="G279" s="68"/>
      <c r="H279" s="27"/>
      <c r="I279" s="27"/>
      <c r="J279" s="27"/>
      <c r="K279" s="62">
        <f>SUM(K280)</f>
        <v>0</v>
      </c>
      <c r="L279" s="6"/>
    </row>
    <row r="280" spans="1:13" s="16" customFormat="1" x14ac:dyDescent="0.25">
      <c r="A280" s="115"/>
      <c r="B280" s="63" t="s">
        <v>213</v>
      </c>
      <c r="C280" s="68">
        <v>918</v>
      </c>
      <c r="D280" s="66" t="s">
        <v>7</v>
      </c>
      <c r="E280" s="27" t="s">
        <v>4</v>
      </c>
      <c r="F280" s="27"/>
      <c r="G280" s="68"/>
      <c r="H280" s="27"/>
      <c r="I280" s="27"/>
      <c r="J280" s="27"/>
      <c r="K280" s="62">
        <f>K281</f>
        <v>0</v>
      </c>
      <c r="L280" s="6"/>
    </row>
    <row r="281" spans="1:13" s="16" customFormat="1" x14ac:dyDescent="0.25">
      <c r="A281" s="115"/>
      <c r="B281" s="31" t="s">
        <v>272</v>
      </c>
      <c r="C281" s="68">
        <v>918</v>
      </c>
      <c r="D281" s="66" t="s">
        <v>7</v>
      </c>
      <c r="E281" s="27" t="s">
        <v>4</v>
      </c>
      <c r="F281" s="27" t="s">
        <v>4</v>
      </c>
      <c r="G281" s="27"/>
      <c r="H281" s="27"/>
      <c r="I281" s="27"/>
      <c r="J281" s="66"/>
      <c r="K281" s="62">
        <f>K282</f>
        <v>0</v>
      </c>
      <c r="L281" s="6"/>
    </row>
    <row r="282" spans="1:13" s="16" customFormat="1" ht="47.25" customHeight="1" x14ac:dyDescent="0.25">
      <c r="A282" s="115"/>
      <c r="B282" s="31" t="s">
        <v>362</v>
      </c>
      <c r="C282" s="68">
        <v>918</v>
      </c>
      <c r="D282" s="66" t="s">
        <v>7</v>
      </c>
      <c r="E282" s="27" t="s">
        <v>4</v>
      </c>
      <c r="F282" s="27" t="s">
        <v>4</v>
      </c>
      <c r="G282" s="27" t="s">
        <v>84</v>
      </c>
      <c r="H282" s="27"/>
      <c r="I282" s="27"/>
      <c r="J282" s="66"/>
      <c r="K282" s="62">
        <f>K283</f>
        <v>0</v>
      </c>
      <c r="L282" s="6"/>
    </row>
    <row r="283" spans="1:13" s="16" customFormat="1" ht="31.2" x14ac:dyDescent="0.25">
      <c r="A283" s="115"/>
      <c r="B283" s="31" t="s">
        <v>363</v>
      </c>
      <c r="C283" s="68">
        <v>918</v>
      </c>
      <c r="D283" s="66" t="s">
        <v>7</v>
      </c>
      <c r="E283" s="27" t="s">
        <v>4</v>
      </c>
      <c r="F283" s="27" t="s">
        <v>4</v>
      </c>
      <c r="G283" s="27" t="s">
        <v>84</v>
      </c>
      <c r="H283" s="27" t="s">
        <v>2</v>
      </c>
      <c r="I283" s="27"/>
      <c r="J283" s="66"/>
      <c r="K283" s="62">
        <f>K284+K286+K288</f>
        <v>0</v>
      </c>
      <c r="L283" s="6"/>
    </row>
    <row r="284" spans="1:13" s="16" customFormat="1" x14ac:dyDescent="0.25">
      <c r="A284" s="115"/>
      <c r="B284" s="63" t="s">
        <v>313</v>
      </c>
      <c r="C284" s="68">
        <v>918</v>
      </c>
      <c r="D284" s="66" t="s">
        <v>7</v>
      </c>
      <c r="E284" s="27" t="s">
        <v>4</v>
      </c>
      <c r="F284" s="27" t="s">
        <v>4</v>
      </c>
      <c r="G284" s="27" t="s">
        <v>84</v>
      </c>
      <c r="H284" s="27" t="s">
        <v>2</v>
      </c>
      <c r="I284" s="27" t="s">
        <v>312</v>
      </c>
      <c r="J284" s="66"/>
      <c r="K284" s="62">
        <f>K285</f>
        <v>0</v>
      </c>
      <c r="L284" s="6"/>
    </row>
    <row r="285" spans="1:13" s="16" customFormat="1" ht="31.2" x14ac:dyDescent="0.25">
      <c r="A285" s="115"/>
      <c r="B285" s="31" t="s">
        <v>70</v>
      </c>
      <c r="C285" s="68">
        <v>918</v>
      </c>
      <c r="D285" s="66" t="s">
        <v>7</v>
      </c>
      <c r="E285" s="27" t="s">
        <v>4</v>
      </c>
      <c r="F285" s="27" t="s">
        <v>4</v>
      </c>
      <c r="G285" s="27" t="s">
        <v>84</v>
      </c>
      <c r="H285" s="27" t="s">
        <v>2</v>
      </c>
      <c r="I285" s="27" t="s">
        <v>312</v>
      </c>
      <c r="J285" s="66" t="s">
        <v>52</v>
      </c>
      <c r="K285" s="62"/>
      <c r="L285" s="35"/>
      <c r="M285" s="36"/>
    </row>
    <row r="286" spans="1:13" s="16" customFormat="1" x14ac:dyDescent="0.25">
      <c r="A286" s="115"/>
      <c r="B286" s="63" t="s">
        <v>308</v>
      </c>
      <c r="C286" s="68">
        <v>918</v>
      </c>
      <c r="D286" s="66" t="s">
        <v>7</v>
      </c>
      <c r="E286" s="27" t="s">
        <v>4</v>
      </c>
      <c r="F286" s="27" t="s">
        <v>4</v>
      </c>
      <c r="G286" s="27" t="s">
        <v>84</v>
      </c>
      <c r="H286" s="27" t="s">
        <v>2</v>
      </c>
      <c r="I286" s="27" t="s">
        <v>309</v>
      </c>
      <c r="J286" s="66"/>
      <c r="K286" s="62">
        <f>K287</f>
        <v>0</v>
      </c>
      <c r="L286" s="6"/>
    </row>
    <row r="287" spans="1:13" s="16" customFormat="1" ht="31.2" x14ac:dyDescent="0.25">
      <c r="A287" s="115"/>
      <c r="B287" s="31" t="s">
        <v>70</v>
      </c>
      <c r="C287" s="68">
        <v>918</v>
      </c>
      <c r="D287" s="66" t="s">
        <v>7</v>
      </c>
      <c r="E287" s="27" t="s">
        <v>4</v>
      </c>
      <c r="F287" s="27" t="s">
        <v>4</v>
      </c>
      <c r="G287" s="27" t="s">
        <v>84</v>
      </c>
      <c r="H287" s="27" t="s">
        <v>2</v>
      </c>
      <c r="I287" s="27" t="s">
        <v>309</v>
      </c>
      <c r="J287" s="66" t="s">
        <v>52</v>
      </c>
      <c r="K287" s="62"/>
      <c r="L287" s="35"/>
      <c r="M287" s="36"/>
    </row>
    <row r="288" spans="1:13" s="16" customFormat="1" ht="31.2" x14ac:dyDescent="0.25">
      <c r="A288" s="115"/>
      <c r="B288" s="63" t="s">
        <v>311</v>
      </c>
      <c r="C288" s="68">
        <v>918</v>
      </c>
      <c r="D288" s="66" t="s">
        <v>7</v>
      </c>
      <c r="E288" s="27" t="s">
        <v>4</v>
      </c>
      <c r="F288" s="27" t="s">
        <v>4</v>
      </c>
      <c r="G288" s="27" t="s">
        <v>84</v>
      </c>
      <c r="H288" s="27" t="s">
        <v>2</v>
      </c>
      <c r="I288" s="27" t="s">
        <v>310</v>
      </c>
      <c r="J288" s="66"/>
      <c r="K288" s="62">
        <f>K289</f>
        <v>0</v>
      </c>
      <c r="L288" s="6"/>
    </row>
    <row r="289" spans="1:13" s="16" customFormat="1" ht="31.2" x14ac:dyDescent="0.25">
      <c r="A289" s="115"/>
      <c r="B289" s="31" t="s">
        <v>70</v>
      </c>
      <c r="C289" s="68">
        <v>918</v>
      </c>
      <c r="D289" s="66" t="s">
        <v>7</v>
      </c>
      <c r="E289" s="27" t="s">
        <v>4</v>
      </c>
      <c r="F289" s="27" t="s">
        <v>4</v>
      </c>
      <c r="G289" s="27" t="s">
        <v>84</v>
      </c>
      <c r="H289" s="27" t="s">
        <v>2</v>
      </c>
      <c r="I289" s="27" t="s">
        <v>310</v>
      </c>
      <c r="J289" s="66" t="s">
        <v>52</v>
      </c>
      <c r="K289" s="62"/>
      <c r="L289" s="35"/>
      <c r="M289" s="36"/>
    </row>
    <row r="290" spans="1:13" s="16" customFormat="1" x14ac:dyDescent="0.25">
      <c r="A290" s="115"/>
      <c r="B290" s="63" t="s">
        <v>18</v>
      </c>
      <c r="C290" s="68">
        <v>918</v>
      </c>
      <c r="D290" s="66" t="s">
        <v>8</v>
      </c>
      <c r="E290" s="27"/>
      <c r="F290" s="27"/>
      <c r="G290" s="68"/>
      <c r="H290" s="27"/>
      <c r="I290" s="27"/>
      <c r="J290" s="27"/>
      <c r="K290" s="62">
        <f>K300+K291</f>
        <v>19880.800000000003</v>
      </c>
      <c r="L290" s="6"/>
    </row>
    <row r="291" spans="1:13" s="16" customFormat="1" x14ac:dyDescent="0.25">
      <c r="A291" s="115"/>
      <c r="B291" s="63" t="s">
        <v>25</v>
      </c>
      <c r="C291" s="68">
        <v>918</v>
      </c>
      <c r="D291" s="66" t="s">
        <v>8</v>
      </c>
      <c r="E291" s="66" t="s">
        <v>4</v>
      </c>
      <c r="F291" s="27"/>
      <c r="G291" s="68"/>
      <c r="H291" s="27"/>
      <c r="I291" s="27"/>
      <c r="J291" s="27"/>
      <c r="K291" s="62">
        <f>K292</f>
        <v>19864.100000000002</v>
      </c>
      <c r="L291" s="35"/>
      <c r="M291" s="36"/>
    </row>
    <row r="292" spans="1:13" s="16" customFormat="1" x14ac:dyDescent="0.25">
      <c r="A292" s="115"/>
      <c r="B292" s="31" t="s">
        <v>272</v>
      </c>
      <c r="C292" s="68">
        <v>918</v>
      </c>
      <c r="D292" s="66" t="s">
        <v>8</v>
      </c>
      <c r="E292" s="66" t="s">
        <v>4</v>
      </c>
      <c r="F292" s="27" t="s">
        <v>4</v>
      </c>
      <c r="G292" s="27"/>
      <c r="H292" s="27"/>
      <c r="I292" s="27"/>
      <c r="J292" s="66"/>
      <c r="K292" s="62">
        <f>K293</f>
        <v>19864.100000000002</v>
      </c>
      <c r="L292" s="35"/>
      <c r="M292" s="36"/>
    </row>
    <row r="293" spans="1:13" s="16" customFormat="1" ht="48.75" customHeight="1" x14ac:dyDescent="0.25">
      <c r="A293" s="115"/>
      <c r="B293" s="31" t="s">
        <v>362</v>
      </c>
      <c r="C293" s="68">
        <v>918</v>
      </c>
      <c r="D293" s="66" t="s">
        <v>8</v>
      </c>
      <c r="E293" s="66" t="s">
        <v>4</v>
      </c>
      <c r="F293" s="27" t="s">
        <v>4</v>
      </c>
      <c r="G293" s="27" t="s">
        <v>84</v>
      </c>
      <c r="H293" s="27"/>
      <c r="I293" s="27"/>
      <c r="J293" s="66"/>
      <c r="K293" s="62">
        <f>K294+K297</f>
        <v>19864.100000000002</v>
      </c>
      <c r="L293" s="35"/>
      <c r="M293" s="36"/>
    </row>
    <row r="294" spans="1:13" s="16" customFormat="1" ht="31.2" x14ac:dyDescent="0.25">
      <c r="A294" s="115"/>
      <c r="B294" s="31" t="s">
        <v>363</v>
      </c>
      <c r="C294" s="68">
        <v>918</v>
      </c>
      <c r="D294" s="66" t="s">
        <v>8</v>
      </c>
      <c r="E294" s="66" t="s">
        <v>4</v>
      </c>
      <c r="F294" s="27" t="s">
        <v>4</v>
      </c>
      <c r="G294" s="27" t="s">
        <v>84</v>
      </c>
      <c r="H294" s="27" t="s">
        <v>2</v>
      </c>
      <c r="I294" s="27"/>
      <c r="J294" s="66"/>
      <c r="K294" s="62">
        <f>K295</f>
        <v>0</v>
      </c>
      <c r="L294" s="35"/>
      <c r="M294" s="36"/>
    </row>
    <row r="295" spans="1:13" s="16" customFormat="1" x14ac:dyDescent="0.25">
      <c r="A295" s="115"/>
      <c r="B295" s="31" t="s">
        <v>383</v>
      </c>
      <c r="C295" s="68">
        <v>918</v>
      </c>
      <c r="D295" s="66" t="s">
        <v>8</v>
      </c>
      <c r="E295" s="66" t="s">
        <v>4</v>
      </c>
      <c r="F295" s="27" t="s">
        <v>4</v>
      </c>
      <c r="G295" s="27" t="s">
        <v>84</v>
      </c>
      <c r="H295" s="27" t="s">
        <v>2</v>
      </c>
      <c r="I295" s="27" t="s">
        <v>361</v>
      </c>
      <c r="J295" s="66"/>
      <c r="K295" s="62">
        <f>K296</f>
        <v>0</v>
      </c>
      <c r="L295" s="35"/>
      <c r="M295" s="36"/>
    </row>
    <row r="296" spans="1:13" s="16" customFormat="1" ht="31.2" x14ac:dyDescent="0.25">
      <c r="A296" s="115"/>
      <c r="B296" s="39" t="s">
        <v>110</v>
      </c>
      <c r="C296" s="68">
        <v>918</v>
      </c>
      <c r="D296" s="66" t="s">
        <v>8</v>
      </c>
      <c r="E296" s="66" t="s">
        <v>4</v>
      </c>
      <c r="F296" s="27" t="s">
        <v>4</v>
      </c>
      <c r="G296" s="27" t="s">
        <v>84</v>
      </c>
      <c r="H296" s="27" t="s">
        <v>2</v>
      </c>
      <c r="I296" s="27" t="s">
        <v>361</v>
      </c>
      <c r="J296" s="66" t="s">
        <v>56</v>
      </c>
      <c r="K296" s="62">
        <f>18672.2+1191.9-18672.2-1191.9</f>
        <v>0</v>
      </c>
      <c r="L296" s="35"/>
      <c r="M296" s="36"/>
    </row>
    <row r="297" spans="1:13" s="16" customFormat="1" x14ac:dyDescent="0.25">
      <c r="A297" s="115"/>
      <c r="B297" s="86" t="s">
        <v>407</v>
      </c>
      <c r="C297" s="93">
        <v>918</v>
      </c>
      <c r="D297" s="92" t="s">
        <v>8</v>
      </c>
      <c r="E297" s="92" t="s">
        <v>4</v>
      </c>
      <c r="F297" s="85" t="s">
        <v>4</v>
      </c>
      <c r="G297" s="85" t="s">
        <v>84</v>
      </c>
      <c r="H297" s="85" t="s">
        <v>402</v>
      </c>
      <c r="I297" s="85"/>
      <c r="J297" s="92"/>
      <c r="K297" s="62">
        <f>K298</f>
        <v>19864.100000000002</v>
      </c>
      <c r="L297" s="35"/>
      <c r="M297" s="36"/>
    </row>
    <row r="298" spans="1:13" s="16" customFormat="1" x14ac:dyDescent="0.25">
      <c r="A298" s="115"/>
      <c r="B298" s="86" t="s">
        <v>383</v>
      </c>
      <c r="C298" s="93">
        <v>918</v>
      </c>
      <c r="D298" s="92" t="s">
        <v>8</v>
      </c>
      <c r="E298" s="92" t="s">
        <v>4</v>
      </c>
      <c r="F298" s="85" t="s">
        <v>4</v>
      </c>
      <c r="G298" s="85" t="s">
        <v>84</v>
      </c>
      <c r="H298" s="85" t="s">
        <v>402</v>
      </c>
      <c r="I298" s="85" t="s">
        <v>403</v>
      </c>
      <c r="J298" s="92"/>
      <c r="K298" s="62">
        <f>K299</f>
        <v>19864.100000000002</v>
      </c>
      <c r="L298" s="35"/>
      <c r="M298" s="36"/>
    </row>
    <row r="299" spans="1:13" s="16" customFormat="1" ht="31.2" x14ac:dyDescent="0.25">
      <c r="A299" s="115"/>
      <c r="B299" s="86" t="s">
        <v>70</v>
      </c>
      <c r="C299" s="93">
        <v>918</v>
      </c>
      <c r="D299" s="92" t="s">
        <v>8</v>
      </c>
      <c r="E299" s="92" t="s">
        <v>4</v>
      </c>
      <c r="F299" s="85" t="s">
        <v>4</v>
      </c>
      <c r="G299" s="85" t="s">
        <v>84</v>
      </c>
      <c r="H299" s="85" t="s">
        <v>402</v>
      </c>
      <c r="I299" s="85" t="s">
        <v>403</v>
      </c>
      <c r="J299" s="92" t="s">
        <v>52</v>
      </c>
      <c r="K299" s="62">
        <f>18672.2+1191.9</f>
        <v>19864.100000000002</v>
      </c>
      <c r="L299" s="35"/>
      <c r="M299" s="36"/>
    </row>
    <row r="300" spans="1:13" s="16" customFormat="1" x14ac:dyDescent="0.25">
      <c r="A300" s="115"/>
      <c r="B300" s="63" t="s">
        <v>187</v>
      </c>
      <c r="C300" s="65">
        <v>918</v>
      </c>
      <c r="D300" s="66" t="s">
        <v>8</v>
      </c>
      <c r="E300" s="66" t="s">
        <v>7</v>
      </c>
      <c r="F300" s="27"/>
      <c r="G300" s="27"/>
      <c r="H300" s="27"/>
      <c r="I300" s="27"/>
      <c r="J300" s="66"/>
      <c r="K300" s="62">
        <f>SUM(K301)</f>
        <v>16.7</v>
      </c>
      <c r="L300" s="6"/>
    </row>
    <row r="301" spans="1:13" s="16" customFormat="1" x14ac:dyDescent="0.25">
      <c r="A301" s="115"/>
      <c r="B301" s="63" t="s">
        <v>257</v>
      </c>
      <c r="C301" s="65">
        <v>918</v>
      </c>
      <c r="D301" s="66" t="s">
        <v>8</v>
      </c>
      <c r="E301" s="66" t="s">
        <v>7</v>
      </c>
      <c r="F301" s="27" t="s">
        <v>4</v>
      </c>
      <c r="G301" s="27"/>
      <c r="H301" s="27"/>
      <c r="I301" s="27"/>
      <c r="J301" s="66"/>
      <c r="K301" s="62">
        <f>SUM(K302)</f>
        <v>16.7</v>
      </c>
      <c r="L301" s="6"/>
    </row>
    <row r="302" spans="1:13" s="16" customFormat="1" ht="48.75" customHeight="1" x14ac:dyDescent="0.25">
      <c r="A302" s="115"/>
      <c r="B302" s="31" t="s">
        <v>362</v>
      </c>
      <c r="C302" s="65">
        <v>918</v>
      </c>
      <c r="D302" s="66" t="s">
        <v>8</v>
      </c>
      <c r="E302" s="66" t="s">
        <v>7</v>
      </c>
      <c r="F302" s="27" t="s">
        <v>4</v>
      </c>
      <c r="G302" s="27" t="s">
        <v>84</v>
      </c>
      <c r="H302" s="27"/>
      <c r="I302" s="27"/>
      <c r="J302" s="66"/>
      <c r="K302" s="62">
        <f>SUM(K303)</f>
        <v>16.7</v>
      </c>
      <c r="L302" s="6"/>
    </row>
    <row r="303" spans="1:13" s="16" customFormat="1" ht="46.8" x14ac:dyDescent="0.25">
      <c r="A303" s="115"/>
      <c r="B303" s="31" t="s">
        <v>364</v>
      </c>
      <c r="C303" s="65">
        <v>918</v>
      </c>
      <c r="D303" s="66" t="s">
        <v>8</v>
      </c>
      <c r="E303" s="66" t="s">
        <v>7</v>
      </c>
      <c r="F303" s="27" t="s">
        <v>4</v>
      </c>
      <c r="G303" s="27" t="s">
        <v>84</v>
      </c>
      <c r="H303" s="27" t="s">
        <v>4</v>
      </c>
      <c r="I303" s="27"/>
      <c r="J303" s="66"/>
      <c r="K303" s="62">
        <f>SUM(K304)</f>
        <v>16.7</v>
      </c>
      <c r="L303" s="6"/>
    </row>
    <row r="304" spans="1:13" s="16" customFormat="1" x14ac:dyDescent="0.25">
      <c r="A304" s="115"/>
      <c r="B304" s="63" t="s">
        <v>189</v>
      </c>
      <c r="C304" s="65">
        <v>918</v>
      </c>
      <c r="D304" s="66" t="s">
        <v>8</v>
      </c>
      <c r="E304" s="66" t="s">
        <v>7</v>
      </c>
      <c r="F304" s="27" t="s">
        <v>4</v>
      </c>
      <c r="G304" s="27" t="s">
        <v>84</v>
      </c>
      <c r="H304" s="27" t="s">
        <v>4</v>
      </c>
      <c r="I304" s="27" t="s">
        <v>188</v>
      </c>
      <c r="J304" s="66"/>
      <c r="K304" s="62">
        <f>SUM(K305)</f>
        <v>16.7</v>
      </c>
      <c r="L304" s="6"/>
    </row>
    <row r="305" spans="1:12" s="16" customFormat="1" ht="31.2" x14ac:dyDescent="0.25">
      <c r="A305" s="115"/>
      <c r="B305" s="63" t="s">
        <v>112</v>
      </c>
      <c r="C305" s="65">
        <v>918</v>
      </c>
      <c r="D305" s="66" t="s">
        <v>8</v>
      </c>
      <c r="E305" s="66" t="s">
        <v>7</v>
      </c>
      <c r="F305" s="27" t="s">
        <v>4</v>
      </c>
      <c r="G305" s="27" t="s">
        <v>84</v>
      </c>
      <c r="H305" s="27" t="s">
        <v>4</v>
      </c>
      <c r="I305" s="27" t="s">
        <v>188</v>
      </c>
      <c r="J305" s="66" t="s">
        <v>47</v>
      </c>
      <c r="K305" s="62">
        <v>16.7</v>
      </c>
      <c r="L305" s="6"/>
    </row>
    <row r="306" spans="1:12" s="16" customFormat="1" ht="31.5" customHeight="1" x14ac:dyDescent="0.25">
      <c r="A306" s="117">
        <v>6</v>
      </c>
      <c r="B306" s="63" t="s">
        <v>355</v>
      </c>
      <c r="C306" s="65">
        <v>920</v>
      </c>
      <c r="D306" s="66"/>
      <c r="E306" s="66"/>
      <c r="F306" s="66"/>
      <c r="G306" s="65"/>
      <c r="H306" s="66"/>
      <c r="I306" s="66"/>
      <c r="J306" s="66"/>
      <c r="K306" s="62">
        <f>SUM(K307+K343)</f>
        <v>122303.5</v>
      </c>
      <c r="L306" s="6"/>
    </row>
    <row r="307" spans="1:12" s="16" customFormat="1" ht="18" customHeight="1" x14ac:dyDescent="0.25">
      <c r="A307" s="117"/>
      <c r="B307" s="63" t="s">
        <v>14</v>
      </c>
      <c r="C307" s="65">
        <v>920</v>
      </c>
      <c r="D307" s="66" t="s">
        <v>5</v>
      </c>
      <c r="E307" s="66"/>
      <c r="F307" s="66"/>
      <c r="G307" s="65"/>
      <c r="H307" s="66"/>
      <c r="I307" s="66"/>
      <c r="J307" s="66"/>
      <c r="K307" s="62">
        <f>SUM(K308)</f>
        <v>122216.3</v>
      </c>
      <c r="L307" s="6"/>
    </row>
    <row r="308" spans="1:12" s="16" customFormat="1" ht="31.5" customHeight="1" x14ac:dyDescent="0.25">
      <c r="A308" s="117"/>
      <c r="B308" s="63" t="s">
        <v>178</v>
      </c>
      <c r="C308" s="65">
        <v>920</v>
      </c>
      <c r="D308" s="66" t="s">
        <v>5</v>
      </c>
      <c r="E308" s="27" t="s">
        <v>21</v>
      </c>
      <c r="F308" s="66"/>
      <c r="G308" s="65"/>
      <c r="H308" s="66"/>
      <c r="I308" s="66"/>
      <c r="J308" s="66"/>
      <c r="K308" s="62">
        <f>SUM(K309)</f>
        <v>122216.3</v>
      </c>
      <c r="L308" s="6"/>
    </row>
    <row r="309" spans="1:12" s="16" customFormat="1" ht="31.5" customHeight="1" x14ac:dyDescent="0.25">
      <c r="A309" s="117"/>
      <c r="B309" s="31" t="s">
        <v>123</v>
      </c>
      <c r="C309" s="65">
        <v>920</v>
      </c>
      <c r="D309" s="66" t="s">
        <v>5</v>
      </c>
      <c r="E309" s="27" t="s">
        <v>21</v>
      </c>
      <c r="F309" s="66" t="s">
        <v>38</v>
      </c>
      <c r="G309" s="65"/>
      <c r="H309" s="66"/>
      <c r="I309" s="66"/>
      <c r="J309" s="66"/>
      <c r="K309" s="62">
        <f>SUM(K310+K331+K337)</f>
        <v>122216.3</v>
      </c>
      <c r="L309" s="6"/>
    </row>
    <row r="310" spans="1:12" s="16" customFormat="1" ht="31.5" customHeight="1" x14ac:dyDescent="0.25">
      <c r="A310" s="117"/>
      <c r="B310" s="31" t="s">
        <v>134</v>
      </c>
      <c r="C310" s="65">
        <v>920</v>
      </c>
      <c r="D310" s="66" t="s">
        <v>5</v>
      </c>
      <c r="E310" s="27" t="s">
        <v>21</v>
      </c>
      <c r="F310" s="66" t="s">
        <v>38</v>
      </c>
      <c r="G310" s="65">
        <v>1</v>
      </c>
      <c r="H310" s="66"/>
      <c r="I310" s="66"/>
      <c r="J310" s="66"/>
      <c r="K310" s="62">
        <f>SUM(K311+K320)</f>
        <v>71396.100000000006</v>
      </c>
      <c r="L310" s="6"/>
    </row>
    <row r="311" spans="1:12" s="16" customFormat="1" ht="31.5" customHeight="1" x14ac:dyDescent="0.25">
      <c r="A311" s="117"/>
      <c r="B311" s="31" t="s">
        <v>114</v>
      </c>
      <c r="C311" s="65">
        <v>920</v>
      </c>
      <c r="D311" s="66" t="s">
        <v>5</v>
      </c>
      <c r="E311" s="27" t="s">
        <v>21</v>
      </c>
      <c r="F311" s="66" t="s">
        <v>38</v>
      </c>
      <c r="G311" s="65">
        <v>1</v>
      </c>
      <c r="H311" s="66" t="s">
        <v>2</v>
      </c>
      <c r="I311" s="66"/>
      <c r="J311" s="66"/>
      <c r="K311" s="62">
        <f>SUM(K312+K318+K316)</f>
        <v>62600.9</v>
      </c>
      <c r="L311" s="6"/>
    </row>
    <row r="312" spans="1:12" s="16" customFormat="1" ht="47.25" customHeight="1" x14ac:dyDescent="0.25">
      <c r="A312" s="117"/>
      <c r="B312" s="31" t="s">
        <v>63</v>
      </c>
      <c r="C312" s="65">
        <v>920</v>
      </c>
      <c r="D312" s="66" t="s">
        <v>5</v>
      </c>
      <c r="E312" s="27" t="s">
        <v>21</v>
      </c>
      <c r="F312" s="66" t="s">
        <v>38</v>
      </c>
      <c r="G312" s="65">
        <v>1</v>
      </c>
      <c r="H312" s="66" t="s">
        <v>2</v>
      </c>
      <c r="I312" s="66" t="s">
        <v>79</v>
      </c>
      <c r="J312" s="66"/>
      <c r="K312" s="62">
        <f t="shared" ref="K312" si="20">SUM(K313:K315)</f>
        <v>53182.600000000006</v>
      </c>
      <c r="L312" s="6"/>
    </row>
    <row r="313" spans="1:12" s="16" customFormat="1" ht="47.25" customHeight="1" x14ac:dyDescent="0.25">
      <c r="A313" s="117"/>
      <c r="B313" s="63" t="s">
        <v>111</v>
      </c>
      <c r="C313" s="65">
        <v>920</v>
      </c>
      <c r="D313" s="66" t="s">
        <v>5</v>
      </c>
      <c r="E313" s="27" t="s">
        <v>21</v>
      </c>
      <c r="F313" s="66" t="s">
        <v>38</v>
      </c>
      <c r="G313" s="65">
        <v>1</v>
      </c>
      <c r="H313" s="66" t="s">
        <v>2</v>
      </c>
      <c r="I313" s="66" t="s">
        <v>79</v>
      </c>
      <c r="J313" s="66" t="s">
        <v>46</v>
      </c>
      <c r="K313" s="62">
        <v>45632.800000000003</v>
      </c>
      <c r="L313" s="6"/>
    </row>
    <row r="314" spans="1:12" s="16" customFormat="1" ht="31.5" customHeight="1" x14ac:dyDescent="0.25">
      <c r="A314" s="117"/>
      <c r="B314" s="63" t="s">
        <v>112</v>
      </c>
      <c r="C314" s="65">
        <v>920</v>
      </c>
      <c r="D314" s="66" t="s">
        <v>5</v>
      </c>
      <c r="E314" s="27" t="s">
        <v>21</v>
      </c>
      <c r="F314" s="66" t="s">
        <v>38</v>
      </c>
      <c r="G314" s="65">
        <v>1</v>
      </c>
      <c r="H314" s="66" t="s">
        <v>2</v>
      </c>
      <c r="I314" s="66" t="s">
        <v>79</v>
      </c>
      <c r="J314" s="66" t="s">
        <v>47</v>
      </c>
      <c r="K314" s="62">
        <v>7381.8</v>
      </c>
      <c r="L314" s="6"/>
    </row>
    <row r="315" spans="1:12" s="16" customFormat="1" ht="18" customHeight="1" x14ac:dyDescent="0.25">
      <c r="A315" s="117"/>
      <c r="B315" s="63" t="s">
        <v>48</v>
      </c>
      <c r="C315" s="65">
        <v>920</v>
      </c>
      <c r="D315" s="66" t="s">
        <v>5</v>
      </c>
      <c r="E315" s="27" t="s">
        <v>21</v>
      </c>
      <c r="F315" s="66" t="s">
        <v>38</v>
      </c>
      <c r="G315" s="65">
        <v>1</v>
      </c>
      <c r="H315" s="66" t="s">
        <v>2</v>
      </c>
      <c r="I315" s="66" t="s">
        <v>79</v>
      </c>
      <c r="J315" s="66" t="s">
        <v>49</v>
      </c>
      <c r="K315" s="62">
        <v>168</v>
      </c>
      <c r="L315" s="6"/>
    </row>
    <row r="316" spans="1:12" s="16" customFormat="1" ht="18" customHeight="1" x14ac:dyDescent="0.25">
      <c r="A316" s="117"/>
      <c r="B316" s="31" t="s">
        <v>374</v>
      </c>
      <c r="C316" s="65">
        <v>920</v>
      </c>
      <c r="D316" s="66" t="s">
        <v>5</v>
      </c>
      <c r="E316" s="27" t="s">
        <v>21</v>
      </c>
      <c r="F316" s="66" t="s">
        <v>38</v>
      </c>
      <c r="G316" s="65">
        <v>1</v>
      </c>
      <c r="H316" s="66" t="s">
        <v>2</v>
      </c>
      <c r="I316" s="66" t="s">
        <v>132</v>
      </c>
      <c r="J316" s="66"/>
      <c r="K316" s="62">
        <f>SUM(K317)</f>
        <v>728.6</v>
      </c>
      <c r="L316" s="6"/>
    </row>
    <row r="317" spans="1:12" s="16" customFormat="1" ht="31.5" customHeight="1" x14ac:dyDescent="0.25">
      <c r="A317" s="117"/>
      <c r="B317" s="63" t="s">
        <v>112</v>
      </c>
      <c r="C317" s="65">
        <v>920</v>
      </c>
      <c r="D317" s="66" t="s">
        <v>5</v>
      </c>
      <c r="E317" s="27" t="s">
        <v>21</v>
      </c>
      <c r="F317" s="66" t="s">
        <v>38</v>
      </c>
      <c r="G317" s="65">
        <v>1</v>
      </c>
      <c r="H317" s="66" t="s">
        <v>2</v>
      </c>
      <c r="I317" s="66" t="s">
        <v>132</v>
      </c>
      <c r="J317" s="66" t="s">
        <v>47</v>
      </c>
      <c r="K317" s="62">
        <v>728.6</v>
      </c>
      <c r="L317" s="6"/>
    </row>
    <row r="318" spans="1:12" s="16" customFormat="1" ht="47.25" customHeight="1" x14ac:dyDescent="0.3">
      <c r="A318" s="117"/>
      <c r="B318" s="71" t="s">
        <v>375</v>
      </c>
      <c r="C318" s="65">
        <v>920</v>
      </c>
      <c r="D318" s="66" t="s">
        <v>5</v>
      </c>
      <c r="E318" s="27" t="s">
        <v>21</v>
      </c>
      <c r="F318" s="27" t="s">
        <v>38</v>
      </c>
      <c r="G318" s="27" t="s">
        <v>84</v>
      </c>
      <c r="H318" s="27" t="s">
        <v>2</v>
      </c>
      <c r="I318" s="27" t="s">
        <v>118</v>
      </c>
      <c r="J318" s="66"/>
      <c r="K318" s="62">
        <f>SUM(K319:K319)</f>
        <v>8689.7000000000007</v>
      </c>
      <c r="L318" s="6"/>
    </row>
    <row r="319" spans="1:12" s="16" customFormat="1" ht="31.5" customHeight="1" x14ac:dyDescent="0.25">
      <c r="A319" s="117"/>
      <c r="B319" s="63" t="s">
        <v>112</v>
      </c>
      <c r="C319" s="65">
        <v>920</v>
      </c>
      <c r="D319" s="66" t="s">
        <v>5</v>
      </c>
      <c r="E319" s="27" t="s">
        <v>21</v>
      </c>
      <c r="F319" s="27" t="s">
        <v>38</v>
      </c>
      <c r="G319" s="27" t="s">
        <v>84</v>
      </c>
      <c r="H319" s="27" t="s">
        <v>2</v>
      </c>
      <c r="I319" s="27" t="s">
        <v>118</v>
      </c>
      <c r="J319" s="66" t="s">
        <v>47</v>
      </c>
      <c r="K319" s="62">
        <v>8689.7000000000007</v>
      </c>
      <c r="L319" s="6"/>
    </row>
    <row r="320" spans="1:12" s="16" customFormat="1" ht="47.25" customHeight="1" x14ac:dyDescent="0.25">
      <c r="A320" s="117"/>
      <c r="B320" s="63" t="s">
        <v>273</v>
      </c>
      <c r="C320" s="65">
        <v>920</v>
      </c>
      <c r="D320" s="66" t="s">
        <v>5</v>
      </c>
      <c r="E320" s="27" t="s">
        <v>21</v>
      </c>
      <c r="F320" s="66" t="s">
        <v>38</v>
      </c>
      <c r="G320" s="65">
        <v>1</v>
      </c>
      <c r="H320" s="66" t="s">
        <v>4</v>
      </c>
      <c r="I320" s="66"/>
      <c r="J320" s="66"/>
      <c r="K320" s="62">
        <f>SUM(K321+K325+K327+K329)</f>
        <v>8795.1999999999989</v>
      </c>
      <c r="L320" s="6"/>
    </row>
    <row r="321" spans="1:13" s="16" customFormat="1" ht="18" customHeight="1" x14ac:dyDescent="0.25">
      <c r="A321" s="117"/>
      <c r="B321" s="63" t="s">
        <v>45</v>
      </c>
      <c r="C321" s="65">
        <v>920</v>
      </c>
      <c r="D321" s="66" t="s">
        <v>5</v>
      </c>
      <c r="E321" s="27" t="s">
        <v>21</v>
      </c>
      <c r="F321" s="66" t="s">
        <v>38</v>
      </c>
      <c r="G321" s="65">
        <v>1</v>
      </c>
      <c r="H321" s="66" t="s">
        <v>4</v>
      </c>
      <c r="I321" s="66" t="s">
        <v>74</v>
      </c>
      <c r="J321" s="66"/>
      <c r="K321" s="62">
        <f>SUM(K322:K324)</f>
        <v>8640.6999999999989</v>
      </c>
      <c r="L321" s="6"/>
      <c r="M321" s="16">
        <v>-0.1</v>
      </c>
    </row>
    <row r="322" spans="1:13" s="16" customFormat="1" ht="47.25" customHeight="1" x14ac:dyDescent="0.25">
      <c r="A322" s="117"/>
      <c r="B322" s="63" t="s">
        <v>111</v>
      </c>
      <c r="C322" s="65">
        <v>920</v>
      </c>
      <c r="D322" s="66" t="s">
        <v>5</v>
      </c>
      <c r="E322" s="27" t="s">
        <v>21</v>
      </c>
      <c r="F322" s="66" t="s">
        <v>38</v>
      </c>
      <c r="G322" s="65">
        <v>1</v>
      </c>
      <c r="H322" s="66" t="s">
        <v>4</v>
      </c>
      <c r="I322" s="66" t="s">
        <v>74</v>
      </c>
      <c r="J322" s="66" t="s">
        <v>46</v>
      </c>
      <c r="K322" s="62">
        <v>8328.9</v>
      </c>
      <c r="L322" s="6"/>
    </row>
    <row r="323" spans="1:13" s="16" customFormat="1" ht="31.5" customHeight="1" x14ac:dyDescent="0.25">
      <c r="A323" s="117"/>
      <c r="B323" s="63" t="s">
        <v>112</v>
      </c>
      <c r="C323" s="65">
        <v>920</v>
      </c>
      <c r="D323" s="66" t="s">
        <v>5</v>
      </c>
      <c r="E323" s="27" t="s">
        <v>21</v>
      </c>
      <c r="F323" s="66" t="s">
        <v>38</v>
      </c>
      <c r="G323" s="65">
        <v>1</v>
      </c>
      <c r="H323" s="66" t="s">
        <v>4</v>
      </c>
      <c r="I323" s="66" t="s">
        <v>74</v>
      </c>
      <c r="J323" s="66" t="s">
        <v>47</v>
      </c>
      <c r="K323" s="62">
        <v>309.8</v>
      </c>
      <c r="L323" s="6"/>
    </row>
    <row r="324" spans="1:13" s="16" customFormat="1" ht="18" customHeight="1" x14ac:dyDescent="0.25">
      <c r="A324" s="117"/>
      <c r="B324" s="63" t="s">
        <v>48</v>
      </c>
      <c r="C324" s="65">
        <v>920</v>
      </c>
      <c r="D324" s="66" t="s">
        <v>5</v>
      </c>
      <c r="E324" s="27" t="s">
        <v>21</v>
      </c>
      <c r="F324" s="66" t="s">
        <v>38</v>
      </c>
      <c r="G324" s="65">
        <v>1</v>
      </c>
      <c r="H324" s="66" t="s">
        <v>4</v>
      </c>
      <c r="I324" s="66" t="s">
        <v>74</v>
      </c>
      <c r="J324" s="66" t="s">
        <v>49</v>
      </c>
      <c r="K324" s="62">
        <v>2</v>
      </c>
      <c r="L324" s="6"/>
    </row>
    <row r="325" spans="1:13" s="16" customFormat="1" ht="18" customHeight="1" x14ac:dyDescent="0.25">
      <c r="A325" s="117"/>
      <c r="B325" s="63" t="s">
        <v>186</v>
      </c>
      <c r="C325" s="65">
        <v>920</v>
      </c>
      <c r="D325" s="27" t="s">
        <v>5</v>
      </c>
      <c r="E325" s="27" t="s">
        <v>21</v>
      </c>
      <c r="F325" s="27" t="s">
        <v>38</v>
      </c>
      <c r="G325" s="68">
        <v>1</v>
      </c>
      <c r="H325" s="27" t="s">
        <v>4</v>
      </c>
      <c r="I325" s="27" t="s">
        <v>185</v>
      </c>
      <c r="J325" s="27"/>
      <c r="K325" s="62">
        <f>K326</f>
        <v>28.3</v>
      </c>
      <c r="L325" s="6"/>
    </row>
    <row r="326" spans="1:13" s="16" customFormat="1" ht="31.5" customHeight="1" x14ac:dyDescent="0.25">
      <c r="A326" s="117"/>
      <c r="B326" s="63" t="s">
        <v>112</v>
      </c>
      <c r="C326" s="65">
        <v>920</v>
      </c>
      <c r="D326" s="27" t="s">
        <v>5</v>
      </c>
      <c r="E326" s="27" t="s">
        <v>21</v>
      </c>
      <c r="F326" s="27" t="s">
        <v>38</v>
      </c>
      <c r="G326" s="68">
        <v>1</v>
      </c>
      <c r="H326" s="27" t="s">
        <v>4</v>
      </c>
      <c r="I326" s="27" t="s">
        <v>185</v>
      </c>
      <c r="J326" s="27" t="s">
        <v>47</v>
      </c>
      <c r="K326" s="62">
        <v>28.3</v>
      </c>
      <c r="L326" s="6"/>
    </row>
    <row r="327" spans="1:13" s="16" customFormat="1" ht="31.5" customHeight="1" x14ac:dyDescent="0.25">
      <c r="A327" s="117"/>
      <c r="B327" s="70" t="s">
        <v>193</v>
      </c>
      <c r="C327" s="65">
        <v>920</v>
      </c>
      <c r="D327" s="27" t="s">
        <v>5</v>
      </c>
      <c r="E327" s="27" t="s">
        <v>21</v>
      </c>
      <c r="F327" s="27" t="s">
        <v>38</v>
      </c>
      <c r="G327" s="27" t="s">
        <v>84</v>
      </c>
      <c r="H327" s="27" t="s">
        <v>4</v>
      </c>
      <c r="I327" s="27" t="s">
        <v>192</v>
      </c>
      <c r="J327" s="27"/>
      <c r="K327" s="62">
        <f>K328</f>
        <v>126.2</v>
      </c>
      <c r="L327" s="6"/>
    </row>
    <row r="328" spans="1:13" s="16" customFormat="1" ht="31.5" customHeight="1" x14ac:dyDescent="0.25">
      <c r="A328" s="117"/>
      <c r="B328" s="63" t="s">
        <v>112</v>
      </c>
      <c r="C328" s="65">
        <v>920</v>
      </c>
      <c r="D328" s="27" t="s">
        <v>5</v>
      </c>
      <c r="E328" s="27" t="s">
        <v>21</v>
      </c>
      <c r="F328" s="27" t="s">
        <v>38</v>
      </c>
      <c r="G328" s="27" t="s">
        <v>84</v>
      </c>
      <c r="H328" s="27" t="s">
        <v>4</v>
      </c>
      <c r="I328" s="27" t="s">
        <v>192</v>
      </c>
      <c r="J328" s="27" t="s">
        <v>47</v>
      </c>
      <c r="K328" s="62">
        <v>126.2</v>
      </c>
      <c r="L328" s="6"/>
    </row>
    <row r="329" spans="1:13" s="16" customFormat="1" ht="31.5" customHeight="1" x14ac:dyDescent="0.25">
      <c r="A329" s="117"/>
      <c r="B329" s="63" t="s">
        <v>190</v>
      </c>
      <c r="C329" s="65">
        <v>920</v>
      </c>
      <c r="D329" s="27" t="s">
        <v>5</v>
      </c>
      <c r="E329" s="27" t="s">
        <v>21</v>
      </c>
      <c r="F329" s="27" t="s">
        <v>38</v>
      </c>
      <c r="G329" s="27" t="s">
        <v>84</v>
      </c>
      <c r="H329" s="27" t="s">
        <v>4</v>
      </c>
      <c r="I329" s="27" t="s">
        <v>191</v>
      </c>
      <c r="J329" s="27"/>
      <c r="K329" s="62">
        <f>K330</f>
        <v>0</v>
      </c>
      <c r="L329" s="6"/>
    </row>
    <row r="330" spans="1:13" s="16" customFormat="1" ht="31.5" customHeight="1" x14ac:dyDescent="0.25">
      <c r="A330" s="117"/>
      <c r="B330" s="63" t="s">
        <v>112</v>
      </c>
      <c r="C330" s="65">
        <v>920</v>
      </c>
      <c r="D330" s="27" t="s">
        <v>5</v>
      </c>
      <c r="E330" s="27" t="s">
        <v>21</v>
      </c>
      <c r="F330" s="27" t="s">
        <v>38</v>
      </c>
      <c r="G330" s="27" t="s">
        <v>84</v>
      </c>
      <c r="H330" s="27" t="s">
        <v>4</v>
      </c>
      <c r="I330" s="27" t="s">
        <v>191</v>
      </c>
      <c r="J330" s="27" t="s">
        <v>47</v>
      </c>
      <c r="K330" s="62"/>
      <c r="L330" s="6"/>
    </row>
    <row r="331" spans="1:13" s="16" customFormat="1" ht="18" customHeight="1" x14ac:dyDescent="0.25">
      <c r="A331" s="117"/>
      <c r="B331" s="31" t="s">
        <v>135</v>
      </c>
      <c r="C331" s="65">
        <v>920</v>
      </c>
      <c r="D331" s="66" t="s">
        <v>5</v>
      </c>
      <c r="E331" s="27" t="s">
        <v>21</v>
      </c>
      <c r="F331" s="66" t="s">
        <v>38</v>
      </c>
      <c r="G331" s="65">
        <v>2</v>
      </c>
      <c r="H331" s="66"/>
      <c r="I331" s="66"/>
      <c r="J331" s="66"/>
      <c r="K331" s="62">
        <f>SUM(K332)</f>
        <v>11558.800000000001</v>
      </c>
      <c r="L331" s="6"/>
    </row>
    <row r="332" spans="1:13" s="16" customFormat="1" ht="47.25" customHeight="1" x14ac:dyDescent="0.25">
      <c r="A332" s="117"/>
      <c r="B332" s="31" t="s">
        <v>359</v>
      </c>
      <c r="C332" s="65">
        <v>920</v>
      </c>
      <c r="D332" s="66" t="s">
        <v>5</v>
      </c>
      <c r="E332" s="27" t="s">
        <v>21</v>
      </c>
      <c r="F332" s="66" t="s">
        <v>38</v>
      </c>
      <c r="G332" s="65">
        <v>2</v>
      </c>
      <c r="H332" s="66" t="s">
        <v>2</v>
      </c>
      <c r="I332" s="66"/>
      <c r="J332" s="66"/>
      <c r="K332" s="62">
        <f>SUM(K333)</f>
        <v>11558.800000000001</v>
      </c>
      <c r="L332" s="6"/>
    </row>
    <row r="333" spans="1:13" s="16" customFormat="1" ht="47.25" customHeight="1" x14ac:dyDescent="0.25">
      <c r="A333" s="117"/>
      <c r="B333" s="63" t="s">
        <v>63</v>
      </c>
      <c r="C333" s="65">
        <v>920</v>
      </c>
      <c r="D333" s="66" t="s">
        <v>5</v>
      </c>
      <c r="E333" s="27" t="s">
        <v>21</v>
      </c>
      <c r="F333" s="66" t="s">
        <v>38</v>
      </c>
      <c r="G333" s="65">
        <v>2</v>
      </c>
      <c r="H333" s="66" t="s">
        <v>2</v>
      </c>
      <c r="I333" s="66" t="s">
        <v>79</v>
      </c>
      <c r="J333" s="66"/>
      <c r="K333" s="62">
        <f>SUM(K334:K336)</f>
        <v>11558.800000000001</v>
      </c>
      <c r="L333" s="6"/>
    </row>
    <row r="334" spans="1:13" s="16" customFormat="1" ht="47.25" customHeight="1" x14ac:dyDescent="0.25">
      <c r="A334" s="117"/>
      <c r="B334" s="63" t="s">
        <v>111</v>
      </c>
      <c r="C334" s="65">
        <v>920</v>
      </c>
      <c r="D334" s="66" t="s">
        <v>5</v>
      </c>
      <c r="E334" s="27" t="s">
        <v>21</v>
      </c>
      <c r="F334" s="66" t="s">
        <v>38</v>
      </c>
      <c r="G334" s="65">
        <v>2</v>
      </c>
      <c r="H334" s="66" t="s">
        <v>2</v>
      </c>
      <c r="I334" s="66" t="s">
        <v>79</v>
      </c>
      <c r="J334" s="66" t="s">
        <v>46</v>
      </c>
      <c r="K334" s="62">
        <v>10791.5</v>
      </c>
      <c r="L334" s="6"/>
    </row>
    <row r="335" spans="1:13" s="16" customFormat="1" ht="31.5" customHeight="1" x14ac:dyDescent="0.25">
      <c r="A335" s="117"/>
      <c r="B335" s="63" t="s">
        <v>112</v>
      </c>
      <c r="C335" s="65">
        <v>920</v>
      </c>
      <c r="D335" s="66" t="s">
        <v>5</v>
      </c>
      <c r="E335" s="27" t="s">
        <v>21</v>
      </c>
      <c r="F335" s="66" t="s">
        <v>38</v>
      </c>
      <c r="G335" s="65">
        <v>2</v>
      </c>
      <c r="H335" s="66" t="s">
        <v>2</v>
      </c>
      <c r="I335" s="66" t="s">
        <v>79</v>
      </c>
      <c r="J335" s="66" t="s">
        <v>47</v>
      </c>
      <c r="K335" s="62">
        <f>11000.6-10233.3</f>
        <v>767.30000000000109</v>
      </c>
      <c r="L335" s="6"/>
    </row>
    <row r="336" spans="1:13" s="16" customFormat="1" ht="18" customHeight="1" x14ac:dyDescent="0.25">
      <c r="A336" s="117"/>
      <c r="B336" s="63" t="s">
        <v>48</v>
      </c>
      <c r="C336" s="65">
        <v>920</v>
      </c>
      <c r="D336" s="66" t="s">
        <v>5</v>
      </c>
      <c r="E336" s="27" t="s">
        <v>21</v>
      </c>
      <c r="F336" s="66" t="s">
        <v>38</v>
      </c>
      <c r="G336" s="65">
        <v>2</v>
      </c>
      <c r="H336" s="66" t="s">
        <v>2</v>
      </c>
      <c r="I336" s="66" t="s">
        <v>79</v>
      </c>
      <c r="J336" s="66" t="s">
        <v>49</v>
      </c>
      <c r="K336" s="62"/>
      <c r="L336" s="6"/>
    </row>
    <row r="337" spans="1:12" s="16" customFormat="1" ht="18" customHeight="1" x14ac:dyDescent="0.25">
      <c r="A337" s="117"/>
      <c r="B337" s="31" t="s">
        <v>136</v>
      </c>
      <c r="C337" s="65">
        <v>920</v>
      </c>
      <c r="D337" s="66" t="s">
        <v>5</v>
      </c>
      <c r="E337" s="27" t="s">
        <v>21</v>
      </c>
      <c r="F337" s="66" t="s">
        <v>38</v>
      </c>
      <c r="G337" s="65">
        <v>3</v>
      </c>
      <c r="H337" s="66"/>
      <c r="I337" s="66"/>
      <c r="J337" s="66"/>
      <c r="K337" s="62">
        <f t="shared" ref="K337" si="21">SUM(K338)</f>
        <v>39261.399999999994</v>
      </c>
      <c r="L337" s="6"/>
    </row>
    <row r="338" spans="1:12" s="16" customFormat="1" ht="78.75" customHeight="1" x14ac:dyDescent="0.25">
      <c r="A338" s="117"/>
      <c r="B338" s="41" t="s">
        <v>96</v>
      </c>
      <c r="C338" s="65">
        <v>920</v>
      </c>
      <c r="D338" s="66" t="s">
        <v>5</v>
      </c>
      <c r="E338" s="27" t="s">
        <v>21</v>
      </c>
      <c r="F338" s="66" t="s">
        <v>38</v>
      </c>
      <c r="G338" s="65">
        <v>3</v>
      </c>
      <c r="H338" s="66" t="s">
        <v>2</v>
      </c>
      <c r="I338" s="66"/>
      <c r="J338" s="66"/>
      <c r="K338" s="62">
        <f>SUM(K339)</f>
        <v>39261.399999999994</v>
      </c>
      <c r="L338" s="6"/>
    </row>
    <row r="339" spans="1:12" s="16" customFormat="1" ht="47.25" customHeight="1" x14ac:dyDescent="0.25">
      <c r="A339" s="117"/>
      <c r="B339" s="63" t="s">
        <v>63</v>
      </c>
      <c r="C339" s="65">
        <v>920</v>
      </c>
      <c r="D339" s="66" t="s">
        <v>5</v>
      </c>
      <c r="E339" s="27" t="s">
        <v>21</v>
      </c>
      <c r="F339" s="66" t="s">
        <v>38</v>
      </c>
      <c r="G339" s="65">
        <v>3</v>
      </c>
      <c r="H339" s="66" t="s">
        <v>2</v>
      </c>
      <c r="I339" s="66" t="s">
        <v>79</v>
      </c>
      <c r="J339" s="66"/>
      <c r="K339" s="62">
        <f>SUM(K340:K342)</f>
        <v>39261.399999999994</v>
      </c>
      <c r="L339" s="6"/>
    </row>
    <row r="340" spans="1:12" s="16" customFormat="1" ht="47.25" customHeight="1" x14ac:dyDescent="0.25">
      <c r="A340" s="117"/>
      <c r="B340" s="63" t="s">
        <v>111</v>
      </c>
      <c r="C340" s="65">
        <v>920</v>
      </c>
      <c r="D340" s="66" t="s">
        <v>5</v>
      </c>
      <c r="E340" s="27" t="s">
        <v>21</v>
      </c>
      <c r="F340" s="66" t="s">
        <v>38</v>
      </c>
      <c r="G340" s="65">
        <v>3</v>
      </c>
      <c r="H340" s="66" t="s">
        <v>2</v>
      </c>
      <c r="I340" s="66" t="s">
        <v>79</v>
      </c>
      <c r="J340" s="66" t="s">
        <v>46</v>
      </c>
      <c r="K340" s="62">
        <v>27537.1</v>
      </c>
      <c r="L340" s="6"/>
    </row>
    <row r="341" spans="1:12" s="16" customFormat="1" ht="31.5" customHeight="1" x14ac:dyDescent="0.25">
      <c r="A341" s="117"/>
      <c r="B341" s="63" t="s">
        <v>112</v>
      </c>
      <c r="C341" s="65">
        <v>920</v>
      </c>
      <c r="D341" s="66" t="s">
        <v>5</v>
      </c>
      <c r="E341" s="27" t="s">
        <v>21</v>
      </c>
      <c r="F341" s="66" t="s">
        <v>38</v>
      </c>
      <c r="G341" s="65">
        <v>3</v>
      </c>
      <c r="H341" s="66" t="s">
        <v>2</v>
      </c>
      <c r="I341" s="66" t="s">
        <v>79</v>
      </c>
      <c r="J341" s="66" t="s">
        <v>47</v>
      </c>
      <c r="K341" s="62">
        <f>37838-26170.9</f>
        <v>11667.099999999999</v>
      </c>
      <c r="L341" s="6"/>
    </row>
    <row r="342" spans="1:12" s="16" customFormat="1" ht="18" customHeight="1" x14ac:dyDescent="0.25">
      <c r="A342" s="117"/>
      <c r="B342" s="63" t="s">
        <v>48</v>
      </c>
      <c r="C342" s="65">
        <v>920</v>
      </c>
      <c r="D342" s="66" t="s">
        <v>5</v>
      </c>
      <c r="E342" s="27" t="s">
        <v>21</v>
      </c>
      <c r="F342" s="66" t="s">
        <v>38</v>
      </c>
      <c r="G342" s="65">
        <v>3</v>
      </c>
      <c r="H342" s="66" t="s">
        <v>2</v>
      </c>
      <c r="I342" s="66" t="s">
        <v>79</v>
      </c>
      <c r="J342" s="66" t="s">
        <v>49</v>
      </c>
      <c r="K342" s="62">
        <v>57.2</v>
      </c>
      <c r="L342" s="6"/>
    </row>
    <row r="343" spans="1:12" s="16" customFormat="1" ht="18" customHeight="1" x14ac:dyDescent="0.25">
      <c r="A343" s="117"/>
      <c r="B343" s="63" t="s">
        <v>18</v>
      </c>
      <c r="C343" s="65">
        <v>920</v>
      </c>
      <c r="D343" s="27" t="s">
        <v>8</v>
      </c>
      <c r="E343" s="27"/>
      <c r="F343" s="27"/>
      <c r="G343" s="27"/>
      <c r="H343" s="27"/>
      <c r="I343" s="27"/>
      <c r="J343" s="27"/>
      <c r="K343" s="62">
        <f t="shared" ref="K343:K348" si="22">SUM(K344)</f>
        <v>87.2</v>
      </c>
      <c r="L343" s="6"/>
    </row>
    <row r="344" spans="1:12" s="16" customFormat="1" ht="18" customHeight="1" x14ac:dyDescent="0.25">
      <c r="A344" s="117"/>
      <c r="B344" s="63" t="s">
        <v>187</v>
      </c>
      <c r="C344" s="65">
        <v>920</v>
      </c>
      <c r="D344" s="27" t="s">
        <v>8</v>
      </c>
      <c r="E344" s="27" t="s">
        <v>7</v>
      </c>
      <c r="F344" s="27"/>
      <c r="G344" s="27"/>
      <c r="H344" s="27"/>
      <c r="I344" s="27"/>
      <c r="J344" s="66"/>
      <c r="K344" s="62">
        <f t="shared" si="22"/>
        <v>87.2</v>
      </c>
      <c r="L344" s="6"/>
    </row>
    <row r="345" spans="1:12" s="16" customFormat="1" ht="31.5" customHeight="1" x14ac:dyDescent="0.25">
      <c r="A345" s="117"/>
      <c r="B345" s="63" t="s">
        <v>123</v>
      </c>
      <c r="C345" s="65">
        <v>920</v>
      </c>
      <c r="D345" s="27" t="s">
        <v>8</v>
      </c>
      <c r="E345" s="27" t="s">
        <v>7</v>
      </c>
      <c r="F345" s="27" t="s">
        <v>38</v>
      </c>
      <c r="G345" s="27"/>
      <c r="H345" s="27"/>
      <c r="I345" s="27"/>
      <c r="J345" s="66"/>
      <c r="K345" s="62">
        <f t="shared" si="22"/>
        <v>87.2</v>
      </c>
      <c r="L345" s="6"/>
    </row>
    <row r="346" spans="1:12" s="16" customFormat="1" ht="31.5" customHeight="1" x14ac:dyDescent="0.25">
      <c r="A346" s="117"/>
      <c r="B346" s="31" t="s">
        <v>134</v>
      </c>
      <c r="C346" s="65">
        <v>920</v>
      </c>
      <c r="D346" s="27" t="s">
        <v>8</v>
      </c>
      <c r="E346" s="27" t="s">
        <v>7</v>
      </c>
      <c r="F346" s="27" t="s">
        <v>38</v>
      </c>
      <c r="G346" s="27" t="s">
        <v>84</v>
      </c>
      <c r="H346" s="27"/>
      <c r="I346" s="27"/>
      <c r="J346" s="66"/>
      <c r="K346" s="62">
        <f t="shared" si="22"/>
        <v>87.2</v>
      </c>
      <c r="L346" s="6"/>
    </row>
    <row r="347" spans="1:12" s="16" customFormat="1" ht="47.25" customHeight="1" x14ac:dyDescent="0.25">
      <c r="A347" s="117"/>
      <c r="B347" s="63" t="s">
        <v>273</v>
      </c>
      <c r="C347" s="65">
        <v>920</v>
      </c>
      <c r="D347" s="27" t="s">
        <v>8</v>
      </c>
      <c r="E347" s="27" t="s">
        <v>7</v>
      </c>
      <c r="F347" s="27" t="s">
        <v>38</v>
      </c>
      <c r="G347" s="27" t="s">
        <v>84</v>
      </c>
      <c r="H347" s="27" t="s">
        <v>4</v>
      </c>
      <c r="I347" s="27"/>
      <c r="J347" s="66"/>
      <c r="K347" s="62">
        <f t="shared" si="22"/>
        <v>87.2</v>
      </c>
      <c r="L347" s="6"/>
    </row>
    <row r="348" spans="1:12" s="16" customFormat="1" ht="18" customHeight="1" x14ac:dyDescent="0.25">
      <c r="A348" s="117"/>
      <c r="B348" s="63" t="s">
        <v>189</v>
      </c>
      <c r="C348" s="65">
        <v>920</v>
      </c>
      <c r="D348" s="27" t="s">
        <v>8</v>
      </c>
      <c r="E348" s="27" t="s">
        <v>7</v>
      </c>
      <c r="F348" s="27" t="s">
        <v>38</v>
      </c>
      <c r="G348" s="27" t="s">
        <v>84</v>
      </c>
      <c r="H348" s="27" t="s">
        <v>4</v>
      </c>
      <c r="I348" s="27" t="s">
        <v>188</v>
      </c>
      <c r="J348" s="66"/>
      <c r="K348" s="62">
        <f t="shared" si="22"/>
        <v>87.2</v>
      </c>
      <c r="L348" s="6"/>
    </row>
    <row r="349" spans="1:12" s="16" customFormat="1" ht="31.5" customHeight="1" x14ac:dyDescent="0.25">
      <c r="A349" s="117"/>
      <c r="B349" s="63" t="s">
        <v>112</v>
      </c>
      <c r="C349" s="65">
        <v>920</v>
      </c>
      <c r="D349" s="27" t="s">
        <v>8</v>
      </c>
      <c r="E349" s="27" t="s">
        <v>7</v>
      </c>
      <c r="F349" s="27" t="s">
        <v>38</v>
      </c>
      <c r="G349" s="27" t="s">
        <v>84</v>
      </c>
      <c r="H349" s="27" t="s">
        <v>4</v>
      </c>
      <c r="I349" s="27" t="s">
        <v>188</v>
      </c>
      <c r="J349" s="66" t="s">
        <v>47</v>
      </c>
      <c r="K349" s="62">
        <v>87.2</v>
      </c>
      <c r="L349" s="6">
        <v>0.1</v>
      </c>
    </row>
    <row r="350" spans="1:12" s="16" customFormat="1" ht="31.5" customHeight="1" x14ac:dyDescent="0.25">
      <c r="A350" s="111">
        <v>7</v>
      </c>
      <c r="B350" s="63" t="s">
        <v>274</v>
      </c>
      <c r="C350" s="65">
        <v>921</v>
      </c>
      <c r="D350" s="66"/>
      <c r="E350" s="66"/>
      <c r="F350" s="66"/>
      <c r="G350" s="65"/>
      <c r="H350" s="66"/>
      <c r="I350" s="66"/>
      <c r="J350" s="66"/>
      <c r="K350" s="62">
        <f>SUM(K351+K375+K368)</f>
        <v>138597.70000000001</v>
      </c>
      <c r="L350" s="6"/>
    </row>
    <row r="351" spans="1:12" s="16" customFormat="1" ht="18" customHeight="1" x14ac:dyDescent="0.25">
      <c r="A351" s="112"/>
      <c r="B351" s="63" t="s">
        <v>1</v>
      </c>
      <c r="C351" s="65">
        <v>921</v>
      </c>
      <c r="D351" s="66" t="s">
        <v>2</v>
      </c>
      <c r="E351" s="66"/>
      <c r="F351" s="66"/>
      <c r="G351" s="65"/>
      <c r="H351" s="66"/>
      <c r="I351" s="66"/>
      <c r="J351" s="66"/>
      <c r="K351" s="62">
        <f t="shared" ref="K351" si="23">SUM(K352)</f>
        <v>40613.199999999997</v>
      </c>
      <c r="L351" s="6"/>
    </row>
    <row r="352" spans="1:12" s="16" customFormat="1" ht="18" customHeight="1" x14ac:dyDescent="0.25">
      <c r="A352" s="112"/>
      <c r="B352" s="63" t="s">
        <v>9</v>
      </c>
      <c r="C352" s="65">
        <v>921</v>
      </c>
      <c r="D352" s="66" t="s">
        <v>2</v>
      </c>
      <c r="E352" s="66" t="s">
        <v>38</v>
      </c>
      <c r="F352" s="66"/>
      <c r="G352" s="65"/>
      <c r="H352" s="66"/>
      <c r="I352" s="66"/>
      <c r="J352" s="66"/>
      <c r="K352" s="62">
        <f>SUM(K353)</f>
        <v>40613.199999999997</v>
      </c>
      <c r="L352" s="6"/>
    </row>
    <row r="353" spans="1:12" s="16" customFormat="1" ht="18" customHeight="1" x14ac:dyDescent="0.25">
      <c r="A353" s="112"/>
      <c r="B353" s="31" t="s">
        <v>137</v>
      </c>
      <c r="C353" s="65">
        <v>921</v>
      </c>
      <c r="D353" s="66" t="s">
        <v>2</v>
      </c>
      <c r="E353" s="66" t="s">
        <v>38</v>
      </c>
      <c r="F353" s="66" t="s">
        <v>86</v>
      </c>
      <c r="G353" s="65"/>
      <c r="H353" s="66"/>
      <c r="I353" s="66"/>
      <c r="J353" s="66"/>
      <c r="K353" s="62">
        <f>K354</f>
        <v>40613.199999999997</v>
      </c>
      <c r="L353" s="6"/>
    </row>
    <row r="354" spans="1:12" s="16" customFormat="1" ht="47.25" customHeight="1" x14ac:dyDescent="0.25">
      <c r="A354" s="112"/>
      <c r="B354" s="31" t="s">
        <v>269</v>
      </c>
      <c r="C354" s="65">
        <v>921</v>
      </c>
      <c r="D354" s="66" t="s">
        <v>2</v>
      </c>
      <c r="E354" s="66" t="s">
        <v>38</v>
      </c>
      <c r="F354" s="66" t="s">
        <v>86</v>
      </c>
      <c r="G354" s="65">
        <v>1</v>
      </c>
      <c r="H354" s="66"/>
      <c r="I354" s="66"/>
      <c r="J354" s="66"/>
      <c r="K354" s="62">
        <f>SUM(K355+K358+K365)</f>
        <v>40613.199999999997</v>
      </c>
      <c r="L354" s="6"/>
    </row>
    <row r="355" spans="1:12" s="16" customFormat="1" ht="18" customHeight="1" x14ac:dyDescent="0.25">
      <c r="A355" s="112"/>
      <c r="B355" s="31" t="s">
        <v>348</v>
      </c>
      <c r="C355" s="65">
        <v>921</v>
      </c>
      <c r="D355" s="66" t="s">
        <v>2</v>
      </c>
      <c r="E355" s="66" t="s">
        <v>38</v>
      </c>
      <c r="F355" s="66" t="s">
        <v>86</v>
      </c>
      <c r="G355" s="65">
        <v>1</v>
      </c>
      <c r="H355" s="66" t="s">
        <v>2</v>
      </c>
      <c r="I355" s="66"/>
      <c r="J355" s="66"/>
      <c r="K355" s="62">
        <f>SUM(K356)</f>
        <v>21430.400000000001</v>
      </c>
      <c r="L355" s="6"/>
    </row>
    <row r="356" spans="1:12" s="16" customFormat="1" ht="47.25" customHeight="1" x14ac:dyDescent="0.25">
      <c r="A356" s="112"/>
      <c r="B356" s="31" t="s">
        <v>63</v>
      </c>
      <c r="C356" s="65">
        <v>921</v>
      </c>
      <c r="D356" s="66" t="s">
        <v>2</v>
      </c>
      <c r="E356" s="66" t="s">
        <v>38</v>
      </c>
      <c r="F356" s="66" t="s">
        <v>86</v>
      </c>
      <c r="G356" s="65">
        <v>1</v>
      </c>
      <c r="H356" s="66" t="s">
        <v>2</v>
      </c>
      <c r="I356" s="66" t="s">
        <v>79</v>
      </c>
      <c r="J356" s="66"/>
      <c r="K356" s="62">
        <f>SUM(K357:K357)</f>
        <v>21430.400000000001</v>
      </c>
      <c r="L356" s="6"/>
    </row>
    <row r="357" spans="1:12" s="16" customFormat="1" ht="31.5" customHeight="1" x14ac:dyDescent="0.25">
      <c r="A357" s="112"/>
      <c r="B357" s="39" t="s">
        <v>110</v>
      </c>
      <c r="C357" s="65">
        <v>921</v>
      </c>
      <c r="D357" s="66" t="s">
        <v>2</v>
      </c>
      <c r="E357" s="66" t="s">
        <v>38</v>
      </c>
      <c r="F357" s="66" t="s">
        <v>86</v>
      </c>
      <c r="G357" s="65">
        <v>1</v>
      </c>
      <c r="H357" s="66" t="s">
        <v>2</v>
      </c>
      <c r="I357" s="66" t="s">
        <v>79</v>
      </c>
      <c r="J357" s="66" t="s">
        <v>56</v>
      </c>
      <c r="K357" s="62">
        <v>21430.400000000001</v>
      </c>
      <c r="L357" s="6"/>
    </row>
    <row r="358" spans="1:12" s="16" customFormat="1" ht="47.25" customHeight="1" x14ac:dyDescent="0.25">
      <c r="A358" s="112"/>
      <c r="B358" s="31" t="s">
        <v>275</v>
      </c>
      <c r="C358" s="65">
        <v>921</v>
      </c>
      <c r="D358" s="66" t="s">
        <v>2</v>
      </c>
      <c r="E358" s="66" t="s">
        <v>38</v>
      </c>
      <c r="F358" s="66" t="s">
        <v>86</v>
      </c>
      <c r="G358" s="65">
        <v>1</v>
      </c>
      <c r="H358" s="66" t="s">
        <v>4</v>
      </c>
      <c r="I358" s="66"/>
      <c r="J358" s="66"/>
      <c r="K358" s="62">
        <f>SUM(K359+K363)</f>
        <v>19088.100000000002</v>
      </c>
      <c r="L358" s="6"/>
    </row>
    <row r="359" spans="1:12" s="16" customFormat="1" ht="18" customHeight="1" x14ac:dyDescent="0.25">
      <c r="A359" s="112"/>
      <c r="B359" s="63" t="s">
        <v>45</v>
      </c>
      <c r="C359" s="65">
        <v>921</v>
      </c>
      <c r="D359" s="66" t="s">
        <v>2</v>
      </c>
      <c r="E359" s="66" t="s">
        <v>38</v>
      </c>
      <c r="F359" s="66" t="s">
        <v>86</v>
      </c>
      <c r="G359" s="65">
        <v>1</v>
      </c>
      <c r="H359" s="66" t="s">
        <v>4</v>
      </c>
      <c r="I359" s="66" t="s">
        <v>74</v>
      </c>
      <c r="J359" s="66"/>
      <c r="K359" s="62">
        <f>SUM(K360:K362)</f>
        <v>19018.100000000002</v>
      </c>
      <c r="L359" s="6"/>
    </row>
    <row r="360" spans="1:12" s="16" customFormat="1" ht="47.25" customHeight="1" x14ac:dyDescent="0.25">
      <c r="A360" s="112"/>
      <c r="B360" s="63" t="s">
        <v>111</v>
      </c>
      <c r="C360" s="65">
        <v>921</v>
      </c>
      <c r="D360" s="66" t="s">
        <v>2</v>
      </c>
      <c r="E360" s="66" t="s">
        <v>38</v>
      </c>
      <c r="F360" s="66" t="s">
        <v>86</v>
      </c>
      <c r="G360" s="65">
        <v>1</v>
      </c>
      <c r="H360" s="66" t="s">
        <v>4</v>
      </c>
      <c r="I360" s="66" t="s">
        <v>74</v>
      </c>
      <c r="J360" s="66" t="s">
        <v>46</v>
      </c>
      <c r="K360" s="62">
        <v>18894.2</v>
      </c>
      <c r="L360" s="6"/>
    </row>
    <row r="361" spans="1:12" s="16" customFormat="1" ht="31.5" customHeight="1" x14ac:dyDescent="0.25">
      <c r="A361" s="112"/>
      <c r="B361" s="63" t="s">
        <v>112</v>
      </c>
      <c r="C361" s="65">
        <v>921</v>
      </c>
      <c r="D361" s="66" t="s">
        <v>2</v>
      </c>
      <c r="E361" s="66" t="s">
        <v>38</v>
      </c>
      <c r="F361" s="66" t="s">
        <v>86</v>
      </c>
      <c r="G361" s="65">
        <v>1</v>
      </c>
      <c r="H361" s="66" t="s">
        <v>4</v>
      </c>
      <c r="I361" s="66" t="s">
        <v>74</v>
      </c>
      <c r="J361" s="66" t="s">
        <v>47</v>
      </c>
      <c r="K361" s="62">
        <f>18041-17917.1</f>
        <v>123.90000000000146</v>
      </c>
      <c r="L361" s="6"/>
    </row>
    <row r="362" spans="1:12" s="16" customFormat="1" ht="18" customHeight="1" x14ac:dyDescent="0.25">
      <c r="A362" s="112"/>
      <c r="B362" s="63" t="s">
        <v>48</v>
      </c>
      <c r="C362" s="65">
        <v>921</v>
      </c>
      <c r="D362" s="66" t="s">
        <v>2</v>
      </c>
      <c r="E362" s="66" t="s">
        <v>38</v>
      </c>
      <c r="F362" s="66" t="s">
        <v>86</v>
      </c>
      <c r="G362" s="65">
        <v>1</v>
      </c>
      <c r="H362" s="66" t="s">
        <v>4</v>
      </c>
      <c r="I362" s="66" t="s">
        <v>74</v>
      </c>
      <c r="J362" s="66" t="s">
        <v>49</v>
      </c>
      <c r="K362" s="62"/>
      <c r="L362" s="6"/>
    </row>
    <row r="363" spans="1:12" s="16" customFormat="1" ht="18" customHeight="1" x14ac:dyDescent="0.25">
      <c r="A363" s="112"/>
      <c r="B363" s="63" t="s">
        <v>186</v>
      </c>
      <c r="C363" s="65">
        <v>921</v>
      </c>
      <c r="D363" s="27" t="s">
        <v>2</v>
      </c>
      <c r="E363" s="27" t="s">
        <v>38</v>
      </c>
      <c r="F363" s="27" t="s">
        <v>86</v>
      </c>
      <c r="G363" s="68">
        <v>1</v>
      </c>
      <c r="H363" s="27" t="s">
        <v>4</v>
      </c>
      <c r="I363" s="27" t="s">
        <v>185</v>
      </c>
      <c r="J363" s="27"/>
      <c r="K363" s="62">
        <f>SUM(K364)</f>
        <v>70</v>
      </c>
      <c r="L363" s="6"/>
    </row>
    <row r="364" spans="1:12" s="16" customFormat="1" ht="31.5" customHeight="1" x14ac:dyDescent="0.25">
      <c r="A364" s="112"/>
      <c r="B364" s="63" t="s">
        <v>112</v>
      </c>
      <c r="C364" s="65">
        <v>921</v>
      </c>
      <c r="D364" s="27" t="s">
        <v>2</v>
      </c>
      <c r="E364" s="27" t="s">
        <v>38</v>
      </c>
      <c r="F364" s="27" t="s">
        <v>86</v>
      </c>
      <c r="G364" s="68">
        <v>1</v>
      </c>
      <c r="H364" s="27" t="s">
        <v>4</v>
      </c>
      <c r="I364" s="27" t="s">
        <v>185</v>
      </c>
      <c r="J364" s="27" t="s">
        <v>47</v>
      </c>
      <c r="K364" s="62">
        <v>70</v>
      </c>
      <c r="L364" s="6"/>
    </row>
    <row r="365" spans="1:12" s="16" customFormat="1" ht="31.5" customHeight="1" x14ac:dyDescent="0.25">
      <c r="A365" s="112"/>
      <c r="B365" s="31" t="s">
        <v>176</v>
      </c>
      <c r="C365" s="65">
        <v>921</v>
      </c>
      <c r="D365" s="66" t="s">
        <v>2</v>
      </c>
      <c r="E365" s="66" t="s">
        <v>38</v>
      </c>
      <c r="F365" s="27" t="s">
        <v>86</v>
      </c>
      <c r="G365" s="27" t="s">
        <v>84</v>
      </c>
      <c r="H365" s="27" t="s">
        <v>6</v>
      </c>
      <c r="I365" s="27"/>
      <c r="J365" s="27"/>
      <c r="K365" s="62">
        <f>K366</f>
        <v>94.7</v>
      </c>
      <c r="L365" s="6"/>
    </row>
    <row r="366" spans="1:12" s="16" customFormat="1" ht="47.25" customHeight="1" x14ac:dyDescent="0.25">
      <c r="A366" s="112"/>
      <c r="B366" s="63" t="s">
        <v>233</v>
      </c>
      <c r="C366" s="65">
        <v>921</v>
      </c>
      <c r="D366" s="66" t="s">
        <v>2</v>
      </c>
      <c r="E366" s="66" t="s">
        <v>38</v>
      </c>
      <c r="F366" s="27" t="s">
        <v>86</v>
      </c>
      <c r="G366" s="27" t="s">
        <v>84</v>
      </c>
      <c r="H366" s="27" t="s">
        <v>6</v>
      </c>
      <c r="I366" s="27" t="s">
        <v>225</v>
      </c>
      <c r="J366" s="27"/>
      <c r="K366" s="62">
        <f>K367</f>
        <v>94.7</v>
      </c>
      <c r="L366" s="6"/>
    </row>
    <row r="367" spans="1:12" s="16" customFormat="1" ht="31.5" customHeight="1" x14ac:dyDescent="0.25">
      <c r="A367" s="112"/>
      <c r="B367" s="63" t="s">
        <v>112</v>
      </c>
      <c r="C367" s="65">
        <v>921</v>
      </c>
      <c r="D367" s="66" t="s">
        <v>2</v>
      </c>
      <c r="E367" s="66" t="s">
        <v>38</v>
      </c>
      <c r="F367" s="27" t="s">
        <v>86</v>
      </c>
      <c r="G367" s="27" t="s">
        <v>84</v>
      </c>
      <c r="H367" s="27" t="s">
        <v>6</v>
      </c>
      <c r="I367" s="27" t="s">
        <v>225</v>
      </c>
      <c r="J367" s="27" t="s">
        <v>47</v>
      </c>
      <c r="K367" s="62">
        <v>94.7</v>
      </c>
      <c r="L367" s="6"/>
    </row>
    <row r="368" spans="1:12" s="16" customFormat="1" ht="18" customHeight="1" x14ac:dyDescent="0.25">
      <c r="A368" s="112"/>
      <c r="B368" s="63" t="s">
        <v>18</v>
      </c>
      <c r="C368" s="65">
        <v>921</v>
      </c>
      <c r="D368" s="27" t="s">
        <v>8</v>
      </c>
      <c r="E368" s="27"/>
      <c r="F368" s="27"/>
      <c r="G368" s="27"/>
      <c r="H368" s="27"/>
      <c r="I368" s="27"/>
      <c r="J368" s="27"/>
      <c r="K368" s="62">
        <f t="shared" ref="K368:K373" si="24">SUM(K369)</f>
        <v>21</v>
      </c>
      <c r="L368" s="6"/>
    </row>
    <row r="369" spans="1:12" s="16" customFormat="1" ht="18" customHeight="1" x14ac:dyDescent="0.25">
      <c r="A369" s="112"/>
      <c r="B369" s="63" t="s">
        <v>187</v>
      </c>
      <c r="C369" s="65">
        <v>921</v>
      </c>
      <c r="D369" s="27" t="s">
        <v>8</v>
      </c>
      <c r="E369" s="27" t="s">
        <v>7</v>
      </c>
      <c r="F369" s="27"/>
      <c r="G369" s="27"/>
      <c r="H369" s="27"/>
      <c r="I369" s="27"/>
      <c r="J369" s="66"/>
      <c r="K369" s="62">
        <f t="shared" si="24"/>
        <v>21</v>
      </c>
      <c r="L369" s="6"/>
    </row>
    <row r="370" spans="1:12" s="16" customFormat="1" ht="18" customHeight="1" x14ac:dyDescent="0.25">
      <c r="A370" s="112"/>
      <c r="B370" s="31" t="s">
        <v>137</v>
      </c>
      <c r="C370" s="65">
        <v>921</v>
      </c>
      <c r="D370" s="27" t="s">
        <v>8</v>
      </c>
      <c r="E370" s="27" t="s">
        <v>7</v>
      </c>
      <c r="F370" s="27" t="s">
        <v>86</v>
      </c>
      <c r="G370" s="27"/>
      <c r="H370" s="27"/>
      <c r="I370" s="27"/>
      <c r="J370" s="66"/>
      <c r="K370" s="62">
        <f t="shared" si="24"/>
        <v>21</v>
      </c>
      <c r="L370" s="6"/>
    </row>
    <row r="371" spans="1:12" s="16" customFormat="1" ht="47.25" customHeight="1" x14ac:dyDescent="0.25">
      <c r="A371" s="112"/>
      <c r="B371" s="31" t="s">
        <v>269</v>
      </c>
      <c r="C371" s="65">
        <v>921</v>
      </c>
      <c r="D371" s="27" t="s">
        <v>8</v>
      </c>
      <c r="E371" s="27" t="s">
        <v>7</v>
      </c>
      <c r="F371" s="27" t="s">
        <v>86</v>
      </c>
      <c r="G371" s="68">
        <v>1</v>
      </c>
      <c r="H371" s="27"/>
      <c r="I371" s="27"/>
      <c r="J371" s="27"/>
      <c r="K371" s="62">
        <f t="shared" si="24"/>
        <v>21</v>
      </c>
      <c r="L371" s="6"/>
    </row>
    <row r="372" spans="1:12" s="16" customFormat="1" ht="47.25" customHeight="1" x14ac:dyDescent="0.25">
      <c r="A372" s="112"/>
      <c r="B372" s="31" t="s">
        <v>275</v>
      </c>
      <c r="C372" s="65">
        <v>921</v>
      </c>
      <c r="D372" s="27" t="s">
        <v>8</v>
      </c>
      <c r="E372" s="27" t="s">
        <v>7</v>
      </c>
      <c r="F372" s="27" t="s">
        <v>86</v>
      </c>
      <c r="G372" s="68">
        <v>1</v>
      </c>
      <c r="H372" s="27" t="s">
        <v>4</v>
      </c>
      <c r="I372" s="27"/>
      <c r="J372" s="27"/>
      <c r="K372" s="62">
        <f t="shared" si="24"/>
        <v>21</v>
      </c>
      <c r="L372" s="6"/>
    </row>
    <row r="373" spans="1:12" s="16" customFormat="1" ht="18" customHeight="1" x14ac:dyDescent="0.25">
      <c r="A373" s="112"/>
      <c r="B373" s="63" t="s">
        <v>189</v>
      </c>
      <c r="C373" s="65">
        <v>921</v>
      </c>
      <c r="D373" s="27" t="s">
        <v>8</v>
      </c>
      <c r="E373" s="27" t="s">
        <v>7</v>
      </c>
      <c r="F373" s="27" t="s">
        <v>86</v>
      </c>
      <c r="G373" s="27" t="s">
        <v>84</v>
      </c>
      <c r="H373" s="27" t="s">
        <v>4</v>
      </c>
      <c r="I373" s="27" t="s">
        <v>188</v>
      </c>
      <c r="J373" s="66"/>
      <c r="K373" s="62">
        <f t="shared" si="24"/>
        <v>21</v>
      </c>
      <c r="L373" s="6"/>
    </row>
    <row r="374" spans="1:12" s="16" customFormat="1" ht="31.5" customHeight="1" x14ac:dyDescent="0.25">
      <c r="A374" s="112"/>
      <c r="B374" s="63" t="s">
        <v>112</v>
      </c>
      <c r="C374" s="65">
        <v>921</v>
      </c>
      <c r="D374" s="27" t="s">
        <v>8</v>
      </c>
      <c r="E374" s="27" t="s">
        <v>7</v>
      </c>
      <c r="F374" s="27" t="s">
        <v>86</v>
      </c>
      <c r="G374" s="27" t="s">
        <v>84</v>
      </c>
      <c r="H374" s="27" t="s">
        <v>4</v>
      </c>
      <c r="I374" s="27" t="s">
        <v>188</v>
      </c>
      <c r="J374" s="66" t="s">
        <v>47</v>
      </c>
      <c r="K374" s="62">
        <v>21</v>
      </c>
      <c r="L374" s="6"/>
    </row>
    <row r="375" spans="1:12" s="16" customFormat="1" ht="18" customHeight="1" x14ac:dyDescent="0.25">
      <c r="A375" s="112"/>
      <c r="B375" s="63" t="s">
        <v>20</v>
      </c>
      <c r="C375" s="65">
        <v>921</v>
      </c>
      <c r="D375" s="66" t="s">
        <v>21</v>
      </c>
      <c r="E375" s="66"/>
      <c r="F375" s="66"/>
      <c r="G375" s="65"/>
      <c r="H375" s="66"/>
      <c r="I375" s="66"/>
      <c r="J375" s="66"/>
      <c r="K375" s="62">
        <f t="shared" ref="K375:K378" si="25">SUM(K376)</f>
        <v>97963.5</v>
      </c>
      <c r="L375" s="6"/>
    </row>
    <row r="376" spans="1:12" s="16" customFormat="1" ht="18" customHeight="1" x14ac:dyDescent="0.25">
      <c r="A376" s="112"/>
      <c r="B376" s="63" t="s">
        <v>27</v>
      </c>
      <c r="C376" s="65">
        <v>921</v>
      </c>
      <c r="D376" s="66" t="s">
        <v>21</v>
      </c>
      <c r="E376" s="66" t="s">
        <v>6</v>
      </c>
      <c r="F376" s="27"/>
      <c r="G376" s="27"/>
      <c r="H376" s="27"/>
      <c r="I376" s="27"/>
      <c r="J376" s="27"/>
      <c r="K376" s="62">
        <f>SUM(K377)</f>
        <v>97963.5</v>
      </c>
      <c r="L376" s="6"/>
    </row>
    <row r="377" spans="1:12" s="16" customFormat="1" ht="18" customHeight="1" x14ac:dyDescent="0.25">
      <c r="A377" s="112"/>
      <c r="B377" s="31" t="s">
        <v>137</v>
      </c>
      <c r="C377" s="65">
        <v>921</v>
      </c>
      <c r="D377" s="66" t="s">
        <v>21</v>
      </c>
      <c r="E377" s="66" t="s">
        <v>6</v>
      </c>
      <c r="F377" s="27" t="s">
        <v>86</v>
      </c>
      <c r="G377" s="27"/>
      <c r="H377" s="27"/>
      <c r="I377" s="27"/>
      <c r="J377" s="27"/>
      <c r="K377" s="62">
        <f>SUM(K378)</f>
        <v>97963.5</v>
      </c>
      <c r="L377" s="6"/>
    </row>
    <row r="378" spans="1:12" s="16" customFormat="1" ht="47.25" customHeight="1" x14ac:dyDescent="0.25">
      <c r="A378" s="112"/>
      <c r="B378" s="31" t="s">
        <v>269</v>
      </c>
      <c r="C378" s="65">
        <v>921</v>
      </c>
      <c r="D378" s="66" t="s">
        <v>21</v>
      </c>
      <c r="E378" s="66" t="s">
        <v>6</v>
      </c>
      <c r="F378" s="27" t="s">
        <v>86</v>
      </c>
      <c r="G378" s="27" t="s">
        <v>84</v>
      </c>
      <c r="H378" s="27"/>
      <c r="I378" s="27"/>
      <c r="J378" s="27"/>
      <c r="K378" s="62">
        <f t="shared" si="25"/>
        <v>97963.5</v>
      </c>
      <c r="L378" s="6"/>
    </row>
    <row r="379" spans="1:12" s="16" customFormat="1" ht="31.5" customHeight="1" x14ac:dyDescent="0.25">
      <c r="A379" s="112"/>
      <c r="B379" s="31" t="s">
        <v>176</v>
      </c>
      <c r="C379" s="65">
        <v>921</v>
      </c>
      <c r="D379" s="66" t="s">
        <v>21</v>
      </c>
      <c r="E379" s="66" t="s">
        <v>6</v>
      </c>
      <c r="F379" s="27" t="s">
        <v>86</v>
      </c>
      <c r="G379" s="27" t="s">
        <v>84</v>
      </c>
      <c r="H379" s="27" t="s">
        <v>6</v>
      </c>
      <c r="I379" s="27"/>
      <c r="J379" s="27"/>
      <c r="K379" s="62">
        <f>SUM(K380+K383)</f>
        <v>97963.5</v>
      </c>
      <c r="L379" s="6"/>
    </row>
    <row r="380" spans="1:12" s="16" customFormat="1" ht="47.25" customHeight="1" x14ac:dyDescent="0.25">
      <c r="A380" s="112"/>
      <c r="B380" s="63" t="s">
        <v>233</v>
      </c>
      <c r="C380" s="65">
        <v>921</v>
      </c>
      <c r="D380" s="66" t="s">
        <v>21</v>
      </c>
      <c r="E380" s="66" t="s">
        <v>6</v>
      </c>
      <c r="F380" s="27" t="s">
        <v>86</v>
      </c>
      <c r="G380" s="27" t="s">
        <v>84</v>
      </c>
      <c r="H380" s="27" t="s">
        <v>6</v>
      </c>
      <c r="I380" s="27" t="s">
        <v>225</v>
      </c>
      <c r="J380" s="27"/>
      <c r="K380" s="62">
        <f>SUM(K381:K382)</f>
        <v>80675.8</v>
      </c>
      <c r="L380" s="6"/>
    </row>
    <row r="381" spans="1:12" s="16" customFormat="1" ht="31.5" customHeight="1" x14ac:dyDescent="0.25">
      <c r="A381" s="112"/>
      <c r="B381" s="63" t="s">
        <v>112</v>
      </c>
      <c r="C381" s="65">
        <v>921</v>
      </c>
      <c r="D381" s="66" t="s">
        <v>21</v>
      </c>
      <c r="E381" s="66" t="s">
        <v>6</v>
      </c>
      <c r="F381" s="27" t="s">
        <v>86</v>
      </c>
      <c r="G381" s="27" t="s">
        <v>84</v>
      </c>
      <c r="H381" s="27" t="s">
        <v>6</v>
      </c>
      <c r="I381" s="27" t="s">
        <v>225</v>
      </c>
      <c r="J381" s="27" t="s">
        <v>47</v>
      </c>
      <c r="K381" s="62"/>
      <c r="L381" s="6"/>
    </row>
    <row r="382" spans="1:12" s="16" customFormat="1" ht="31.5" customHeight="1" x14ac:dyDescent="0.25">
      <c r="A382" s="112"/>
      <c r="B382" s="63" t="s">
        <v>70</v>
      </c>
      <c r="C382" s="65">
        <v>921</v>
      </c>
      <c r="D382" s="66" t="s">
        <v>21</v>
      </c>
      <c r="E382" s="66" t="s">
        <v>6</v>
      </c>
      <c r="F382" s="27" t="s">
        <v>86</v>
      </c>
      <c r="G382" s="27" t="s">
        <v>84</v>
      </c>
      <c r="H382" s="27" t="s">
        <v>6</v>
      </c>
      <c r="I382" s="27" t="s">
        <v>225</v>
      </c>
      <c r="J382" s="27" t="s">
        <v>52</v>
      </c>
      <c r="K382" s="62">
        <v>80675.8</v>
      </c>
      <c r="L382" s="6"/>
    </row>
    <row r="383" spans="1:12" s="16" customFormat="1" ht="47.25" customHeight="1" x14ac:dyDescent="0.25">
      <c r="A383" s="64"/>
      <c r="B383" s="63" t="s">
        <v>233</v>
      </c>
      <c r="C383" s="65">
        <v>921</v>
      </c>
      <c r="D383" s="66" t="s">
        <v>21</v>
      </c>
      <c r="E383" s="66" t="s">
        <v>6</v>
      </c>
      <c r="F383" s="27" t="s">
        <v>86</v>
      </c>
      <c r="G383" s="27" t="s">
        <v>84</v>
      </c>
      <c r="H383" s="27" t="s">
        <v>6</v>
      </c>
      <c r="I383" s="27" t="s">
        <v>314</v>
      </c>
      <c r="J383" s="27"/>
      <c r="K383" s="62">
        <f>SUM(K384)</f>
        <v>17287.7</v>
      </c>
      <c r="L383" s="6"/>
    </row>
    <row r="384" spans="1:12" s="16" customFormat="1" ht="31.5" customHeight="1" x14ac:dyDescent="0.25">
      <c r="A384" s="64"/>
      <c r="B384" s="63" t="s">
        <v>70</v>
      </c>
      <c r="C384" s="65">
        <v>921</v>
      </c>
      <c r="D384" s="66" t="s">
        <v>21</v>
      </c>
      <c r="E384" s="66" t="s">
        <v>6</v>
      </c>
      <c r="F384" s="27" t="s">
        <v>86</v>
      </c>
      <c r="G384" s="27" t="s">
        <v>84</v>
      </c>
      <c r="H384" s="27" t="s">
        <v>6</v>
      </c>
      <c r="I384" s="27" t="s">
        <v>314</v>
      </c>
      <c r="J384" s="27" t="s">
        <v>52</v>
      </c>
      <c r="K384" s="62">
        <v>17287.7</v>
      </c>
      <c r="L384" s="6"/>
    </row>
    <row r="385" spans="1:12" s="16" customFormat="1" ht="31.5" customHeight="1" x14ac:dyDescent="0.25">
      <c r="A385" s="111">
        <v>8</v>
      </c>
      <c r="B385" s="63" t="s">
        <v>276</v>
      </c>
      <c r="C385" s="65">
        <v>923</v>
      </c>
      <c r="D385" s="66"/>
      <c r="E385" s="66"/>
      <c r="F385" s="27"/>
      <c r="G385" s="27"/>
      <c r="H385" s="27"/>
      <c r="I385" s="27"/>
      <c r="J385" s="66"/>
      <c r="K385" s="62">
        <f>K386+K429</f>
        <v>271259.7</v>
      </c>
      <c r="L385" s="6"/>
    </row>
    <row r="386" spans="1:12" s="16" customFormat="1" ht="18" customHeight="1" x14ac:dyDescent="0.25">
      <c r="A386" s="112"/>
      <c r="B386" s="63" t="s">
        <v>39</v>
      </c>
      <c r="C386" s="65">
        <v>923</v>
      </c>
      <c r="D386" s="66" t="s">
        <v>7</v>
      </c>
      <c r="E386" s="66"/>
      <c r="F386" s="27"/>
      <c r="G386" s="27"/>
      <c r="H386" s="27"/>
      <c r="I386" s="27"/>
      <c r="J386" s="66"/>
      <c r="K386" s="62">
        <f>K387+K397+K393</f>
        <v>271133.7</v>
      </c>
      <c r="L386" s="6"/>
    </row>
    <row r="387" spans="1:12" s="16" customFormat="1" ht="18" customHeight="1" x14ac:dyDescent="0.25">
      <c r="A387" s="112"/>
      <c r="B387" s="37" t="s">
        <v>213</v>
      </c>
      <c r="C387" s="65">
        <v>923</v>
      </c>
      <c r="D387" s="66" t="s">
        <v>7</v>
      </c>
      <c r="E387" s="66" t="s">
        <v>4</v>
      </c>
      <c r="F387" s="27"/>
      <c r="G387" s="27"/>
      <c r="H387" s="27"/>
      <c r="I387" s="27"/>
      <c r="J387" s="66"/>
      <c r="K387" s="62">
        <f>K388</f>
        <v>1500</v>
      </c>
      <c r="L387" s="6"/>
    </row>
    <row r="388" spans="1:12" s="16" customFormat="1" ht="18" customHeight="1" x14ac:dyDescent="0.25">
      <c r="A388" s="112"/>
      <c r="B388" s="37" t="s">
        <v>277</v>
      </c>
      <c r="C388" s="65">
        <v>923</v>
      </c>
      <c r="D388" s="66" t="s">
        <v>7</v>
      </c>
      <c r="E388" s="66" t="s">
        <v>4</v>
      </c>
      <c r="F388" s="27" t="s">
        <v>28</v>
      </c>
      <c r="G388" s="27"/>
      <c r="H388" s="27"/>
      <c r="I388" s="27"/>
      <c r="J388" s="66"/>
      <c r="K388" s="62">
        <f>K389</f>
        <v>1500</v>
      </c>
      <c r="L388" s="6"/>
    </row>
    <row r="389" spans="1:12" s="16" customFormat="1" ht="18" customHeight="1" x14ac:dyDescent="0.25">
      <c r="A389" s="112"/>
      <c r="B389" s="38" t="s">
        <v>368</v>
      </c>
      <c r="C389" s="65">
        <v>923</v>
      </c>
      <c r="D389" s="66" t="s">
        <v>7</v>
      </c>
      <c r="E389" s="66" t="s">
        <v>4</v>
      </c>
      <c r="F389" s="27" t="s">
        <v>28</v>
      </c>
      <c r="G389" s="27" t="s">
        <v>88</v>
      </c>
      <c r="H389" s="27"/>
      <c r="I389" s="27"/>
      <c r="J389" s="66"/>
      <c r="K389" s="62">
        <f>K390</f>
        <v>1500</v>
      </c>
      <c r="L389" s="6"/>
    </row>
    <row r="390" spans="1:12" s="16" customFormat="1" ht="18" customHeight="1" x14ac:dyDescent="0.25">
      <c r="A390" s="112"/>
      <c r="B390" s="38" t="s">
        <v>354</v>
      </c>
      <c r="C390" s="65">
        <v>923</v>
      </c>
      <c r="D390" s="66" t="s">
        <v>7</v>
      </c>
      <c r="E390" s="66" t="s">
        <v>4</v>
      </c>
      <c r="F390" s="27" t="s">
        <v>28</v>
      </c>
      <c r="G390" s="27" t="s">
        <v>88</v>
      </c>
      <c r="H390" s="27" t="s">
        <v>2</v>
      </c>
      <c r="I390" s="27"/>
      <c r="J390" s="66"/>
      <c r="K390" s="62">
        <f>K391</f>
        <v>1500</v>
      </c>
      <c r="L390" s="6"/>
    </row>
    <row r="391" spans="1:12" s="16" customFormat="1" ht="31.5" customHeight="1" x14ac:dyDescent="0.25">
      <c r="A391" s="112"/>
      <c r="B391" s="38" t="s">
        <v>367</v>
      </c>
      <c r="C391" s="65">
        <v>923</v>
      </c>
      <c r="D391" s="66" t="s">
        <v>7</v>
      </c>
      <c r="E391" s="66" t="s">
        <v>4</v>
      </c>
      <c r="F391" s="27" t="s">
        <v>28</v>
      </c>
      <c r="G391" s="27" t="s">
        <v>88</v>
      </c>
      <c r="H391" s="27" t="s">
        <v>2</v>
      </c>
      <c r="I391" s="27" t="s">
        <v>352</v>
      </c>
      <c r="J391" s="66"/>
      <c r="K391" s="62">
        <f>K392</f>
        <v>1500</v>
      </c>
      <c r="L391" s="6"/>
    </row>
    <row r="392" spans="1:12" s="16" customFormat="1" ht="31.5" customHeight="1" x14ac:dyDescent="0.25">
      <c r="A392" s="112"/>
      <c r="B392" s="38" t="s">
        <v>112</v>
      </c>
      <c r="C392" s="65">
        <v>923</v>
      </c>
      <c r="D392" s="66" t="s">
        <v>7</v>
      </c>
      <c r="E392" s="66" t="s">
        <v>4</v>
      </c>
      <c r="F392" s="27" t="s">
        <v>28</v>
      </c>
      <c r="G392" s="27" t="s">
        <v>88</v>
      </c>
      <c r="H392" s="27" t="s">
        <v>2</v>
      </c>
      <c r="I392" s="27" t="s">
        <v>352</v>
      </c>
      <c r="J392" s="66" t="s">
        <v>47</v>
      </c>
      <c r="K392" s="62">
        <v>1500</v>
      </c>
      <c r="L392" s="6"/>
    </row>
    <row r="393" spans="1:12" s="16" customFormat="1" ht="18" customHeight="1" x14ac:dyDescent="0.25">
      <c r="A393" s="112"/>
      <c r="B393" s="74" t="s">
        <v>396</v>
      </c>
      <c r="C393" s="76">
        <v>923</v>
      </c>
      <c r="D393" s="77" t="s">
        <v>7</v>
      </c>
      <c r="E393" s="77" t="s">
        <v>5</v>
      </c>
      <c r="F393" s="75"/>
      <c r="G393" s="78"/>
      <c r="H393" s="27"/>
      <c r="I393" s="27"/>
      <c r="J393" s="69"/>
      <c r="K393" s="62">
        <f>K394</f>
        <v>137613.20000000001</v>
      </c>
      <c r="L393" s="6"/>
    </row>
    <row r="394" spans="1:12" s="16" customFormat="1" ht="18" customHeight="1" x14ac:dyDescent="0.25">
      <c r="A394" s="112"/>
      <c r="B394" s="79" t="s">
        <v>397</v>
      </c>
      <c r="C394" s="82">
        <v>923</v>
      </c>
      <c r="D394" s="83" t="s">
        <v>7</v>
      </c>
      <c r="E394" s="83" t="s">
        <v>5</v>
      </c>
      <c r="F394" s="81" t="s">
        <v>28</v>
      </c>
      <c r="G394" s="81" t="s">
        <v>106</v>
      </c>
      <c r="H394" s="81" t="s">
        <v>4</v>
      </c>
      <c r="I394" s="81"/>
      <c r="J394" s="83"/>
      <c r="K394" s="62">
        <f>K395</f>
        <v>137613.20000000001</v>
      </c>
      <c r="L394" s="6"/>
    </row>
    <row r="395" spans="1:12" s="16" customFormat="1" ht="47.25" customHeight="1" x14ac:dyDescent="0.25">
      <c r="A395" s="112"/>
      <c r="B395" s="84" t="s">
        <v>63</v>
      </c>
      <c r="C395" s="82">
        <v>923</v>
      </c>
      <c r="D395" s="83" t="s">
        <v>7</v>
      </c>
      <c r="E395" s="83" t="s">
        <v>5</v>
      </c>
      <c r="F395" s="81" t="s">
        <v>28</v>
      </c>
      <c r="G395" s="81" t="s">
        <v>106</v>
      </c>
      <c r="H395" s="81" t="s">
        <v>4</v>
      </c>
      <c r="I395" s="81" t="s">
        <v>79</v>
      </c>
      <c r="J395" s="83"/>
      <c r="K395" s="62">
        <f>K396</f>
        <v>137613.20000000001</v>
      </c>
      <c r="L395" s="6"/>
    </row>
    <row r="396" spans="1:12" s="16" customFormat="1" ht="31.5" customHeight="1" x14ac:dyDescent="0.25">
      <c r="A396" s="112"/>
      <c r="B396" s="80" t="s">
        <v>110</v>
      </c>
      <c r="C396" s="82">
        <v>923</v>
      </c>
      <c r="D396" s="83" t="s">
        <v>7</v>
      </c>
      <c r="E396" s="83" t="s">
        <v>5</v>
      </c>
      <c r="F396" s="81" t="s">
        <v>28</v>
      </c>
      <c r="G396" s="81" t="s">
        <v>106</v>
      </c>
      <c r="H396" s="81" t="s">
        <v>4</v>
      </c>
      <c r="I396" s="81" t="s">
        <v>79</v>
      </c>
      <c r="J396" s="83" t="s">
        <v>56</v>
      </c>
      <c r="K396" s="62">
        <v>137613.20000000001</v>
      </c>
      <c r="L396" s="6"/>
    </row>
    <row r="397" spans="1:12" s="16" customFormat="1" ht="18" customHeight="1" x14ac:dyDescent="0.25">
      <c r="A397" s="112"/>
      <c r="B397" s="63" t="s">
        <v>125</v>
      </c>
      <c r="C397" s="65">
        <v>923</v>
      </c>
      <c r="D397" s="66" t="s">
        <v>7</v>
      </c>
      <c r="E397" s="66" t="s">
        <v>7</v>
      </c>
      <c r="F397" s="27"/>
      <c r="G397" s="27"/>
      <c r="H397" s="27"/>
      <c r="I397" s="27"/>
      <c r="J397" s="66"/>
      <c r="K397" s="62">
        <f>K398</f>
        <v>132020.5</v>
      </c>
      <c r="L397" s="6"/>
    </row>
    <row r="398" spans="1:12" s="16" customFormat="1" ht="18" customHeight="1" x14ac:dyDescent="0.25">
      <c r="A398" s="112"/>
      <c r="B398" s="31" t="s">
        <v>277</v>
      </c>
      <c r="C398" s="65">
        <v>923</v>
      </c>
      <c r="D398" s="66" t="s">
        <v>7</v>
      </c>
      <c r="E398" s="66" t="s">
        <v>7</v>
      </c>
      <c r="F398" s="27" t="s">
        <v>28</v>
      </c>
      <c r="G398" s="27"/>
      <c r="H398" s="27"/>
      <c r="I398" s="27"/>
      <c r="J398" s="66"/>
      <c r="K398" s="62">
        <f>K399+K425</f>
        <v>132020.5</v>
      </c>
      <c r="L398" s="6"/>
    </row>
    <row r="399" spans="1:12" s="16" customFormat="1" ht="31.5" customHeight="1" x14ac:dyDescent="0.25">
      <c r="A399" s="112"/>
      <c r="B399" s="63" t="s">
        <v>353</v>
      </c>
      <c r="C399" s="65">
        <v>923</v>
      </c>
      <c r="D399" s="66" t="s">
        <v>7</v>
      </c>
      <c r="E399" s="66" t="s">
        <v>7</v>
      </c>
      <c r="F399" s="27" t="s">
        <v>28</v>
      </c>
      <c r="G399" s="27" t="s">
        <v>84</v>
      </c>
      <c r="H399" s="27"/>
      <c r="I399" s="27"/>
      <c r="J399" s="66"/>
      <c r="K399" s="62">
        <f>K411+K400+K419</f>
        <v>121245.50000000001</v>
      </c>
      <c r="L399" s="6"/>
    </row>
    <row r="400" spans="1:12" s="16" customFormat="1" ht="47.25" customHeight="1" x14ac:dyDescent="0.25">
      <c r="A400" s="112"/>
      <c r="B400" s="31" t="s">
        <v>282</v>
      </c>
      <c r="C400" s="65">
        <v>923</v>
      </c>
      <c r="D400" s="66" t="s">
        <v>7</v>
      </c>
      <c r="E400" s="66" t="s">
        <v>7</v>
      </c>
      <c r="F400" s="27" t="s">
        <v>28</v>
      </c>
      <c r="G400" s="68">
        <v>1</v>
      </c>
      <c r="H400" s="27" t="s">
        <v>2</v>
      </c>
      <c r="I400" s="27"/>
      <c r="J400" s="27"/>
      <c r="K400" s="62">
        <f>SUM(K403+K401+K406+K409)</f>
        <v>4170.5999999999995</v>
      </c>
      <c r="L400" s="6"/>
    </row>
    <row r="401" spans="1:12" s="16" customFormat="1" ht="110.25" customHeight="1" x14ac:dyDescent="0.25">
      <c r="A401" s="112"/>
      <c r="B401" s="37" t="s">
        <v>236</v>
      </c>
      <c r="C401" s="65">
        <v>923</v>
      </c>
      <c r="D401" s="66" t="s">
        <v>7</v>
      </c>
      <c r="E401" s="66" t="s">
        <v>7</v>
      </c>
      <c r="F401" s="27" t="s">
        <v>28</v>
      </c>
      <c r="G401" s="27" t="s">
        <v>84</v>
      </c>
      <c r="H401" s="27" t="s">
        <v>2</v>
      </c>
      <c r="I401" s="66" t="s">
        <v>113</v>
      </c>
      <c r="J401" s="66"/>
      <c r="K401" s="62">
        <f>SUM(K402:K402)</f>
        <v>252</v>
      </c>
      <c r="L401" s="6"/>
    </row>
    <row r="402" spans="1:12" s="16" customFormat="1" ht="47.25" customHeight="1" x14ac:dyDescent="0.25">
      <c r="A402" s="112"/>
      <c r="B402" s="63" t="s">
        <v>111</v>
      </c>
      <c r="C402" s="65">
        <v>923</v>
      </c>
      <c r="D402" s="66" t="s">
        <v>7</v>
      </c>
      <c r="E402" s="66" t="s">
        <v>7</v>
      </c>
      <c r="F402" s="27" t="s">
        <v>28</v>
      </c>
      <c r="G402" s="27" t="s">
        <v>84</v>
      </c>
      <c r="H402" s="27" t="s">
        <v>2</v>
      </c>
      <c r="I402" s="66" t="s">
        <v>113</v>
      </c>
      <c r="J402" s="66" t="s">
        <v>46</v>
      </c>
      <c r="K402" s="62">
        <v>252</v>
      </c>
      <c r="L402" s="6"/>
    </row>
    <row r="403" spans="1:12" s="16" customFormat="1" ht="47.25" customHeight="1" x14ac:dyDescent="0.25">
      <c r="A403" s="112"/>
      <c r="B403" s="63" t="s">
        <v>148</v>
      </c>
      <c r="C403" s="65">
        <v>923</v>
      </c>
      <c r="D403" s="66" t="s">
        <v>7</v>
      </c>
      <c r="E403" s="66" t="s">
        <v>7</v>
      </c>
      <c r="F403" s="27" t="s">
        <v>28</v>
      </c>
      <c r="G403" s="27" t="s">
        <v>84</v>
      </c>
      <c r="H403" s="27" t="s">
        <v>2</v>
      </c>
      <c r="I403" s="27" t="s">
        <v>149</v>
      </c>
      <c r="J403" s="66"/>
      <c r="K403" s="62">
        <f>SUM(K404:K405)</f>
        <v>1959.2</v>
      </c>
      <c r="L403" s="6"/>
    </row>
    <row r="404" spans="1:12" s="16" customFormat="1" ht="47.25" customHeight="1" x14ac:dyDescent="0.25">
      <c r="A404" s="112"/>
      <c r="B404" s="63" t="s">
        <v>111</v>
      </c>
      <c r="C404" s="65">
        <v>923</v>
      </c>
      <c r="D404" s="66" t="s">
        <v>7</v>
      </c>
      <c r="E404" s="66" t="s">
        <v>7</v>
      </c>
      <c r="F404" s="27" t="s">
        <v>28</v>
      </c>
      <c r="G404" s="27" t="s">
        <v>84</v>
      </c>
      <c r="H404" s="27" t="s">
        <v>2</v>
      </c>
      <c r="I404" s="27" t="s">
        <v>149</v>
      </c>
      <c r="J404" s="66" t="s">
        <v>46</v>
      </c>
      <c r="K404" s="62">
        <v>1821.5</v>
      </c>
      <c r="L404" s="6"/>
    </row>
    <row r="405" spans="1:12" s="16" customFormat="1" ht="31.5" customHeight="1" x14ac:dyDescent="0.25">
      <c r="A405" s="112"/>
      <c r="B405" s="63" t="s">
        <v>112</v>
      </c>
      <c r="C405" s="65">
        <v>923</v>
      </c>
      <c r="D405" s="66" t="s">
        <v>7</v>
      </c>
      <c r="E405" s="66" t="s">
        <v>7</v>
      </c>
      <c r="F405" s="27" t="s">
        <v>28</v>
      </c>
      <c r="G405" s="27" t="s">
        <v>84</v>
      </c>
      <c r="H405" s="27" t="s">
        <v>2</v>
      </c>
      <c r="I405" s="27" t="s">
        <v>149</v>
      </c>
      <c r="J405" s="66" t="s">
        <v>47</v>
      </c>
      <c r="K405" s="62">
        <v>137.69999999999999</v>
      </c>
      <c r="L405" s="6"/>
    </row>
    <row r="406" spans="1:12" s="16" customFormat="1" ht="94.5" customHeight="1" x14ac:dyDescent="0.25">
      <c r="A406" s="112"/>
      <c r="B406" s="28" t="s">
        <v>155</v>
      </c>
      <c r="C406" s="65">
        <v>923</v>
      </c>
      <c r="D406" s="66" t="s">
        <v>7</v>
      </c>
      <c r="E406" s="66" t="s">
        <v>7</v>
      </c>
      <c r="F406" s="27" t="s">
        <v>28</v>
      </c>
      <c r="G406" s="68">
        <v>1</v>
      </c>
      <c r="H406" s="27" t="s">
        <v>2</v>
      </c>
      <c r="I406" s="27" t="s">
        <v>76</v>
      </c>
      <c r="J406" s="27"/>
      <c r="K406" s="62">
        <f>SUM(K407:K408)</f>
        <v>979.7</v>
      </c>
      <c r="L406" s="6"/>
    </row>
    <row r="407" spans="1:12" s="16" customFormat="1" ht="47.25" customHeight="1" x14ac:dyDescent="0.25">
      <c r="A407" s="112"/>
      <c r="B407" s="63" t="s">
        <v>111</v>
      </c>
      <c r="C407" s="65">
        <v>923</v>
      </c>
      <c r="D407" s="66" t="s">
        <v>7</v>
      </c>
      <c r="E407" s="66" t="s">
        <v>7</v>
      </c>
      <c r="F407" s="27" t="s">
        <v>28</v>
      </c>
      <c r="G407" s="68">
        <v>1</v>
      </c>
      <c r="H407" s="27" t="s">
        <v>2</v>
      </c>
      <c r="I407" s="27" t="s">
        <v>76</v>
      </c>
      <c r="J407" s="27" t="s">
        <v>46</v>
      </c>
      <c r="K407" s="62">
        <v>892.5</v>
      </c>
      <c r="L407" s="6"/>
    </row>
    <row r="408" spans="1:12" s="16" customFormat="1" ht="31.5" customHeight="1" x14ac:dyDescent="0.25">
      <c r="A408" s="112"/>
      <c r="B408" s="63" t="s">
        <v>112</v>
      </c>
      <c r="C408" s="65">
        <v>923</v>
      </c>
      <c r="D408" s="66" t="s">
        <v>7</v>
      </c>
      <c r="E408" s="66" t="s">
        <v>7</v>
      </c>
      <c r="F408" s="27" t="s">
        <v>28</v>
      </c>
      <c r="G408" s="68">
        <v>1</v>
      </c>
      <c r="H408" s="27" t="s">
        <v>2</v>
      </c>
      <c r="I408" s="27" t="s">
        <v>76</v>
      </c>
      <c r="J408" s="27" t="s">
        <v>47</v>
      </c>
      <c r="K408" s="62">
        <v>87.2</v>
      </c>
      <c r="L408" s="6"/>
    </row>
    <row r="409" spans="1:12" s="16" customFormat="1" ht="141.75" customHeight="1" x14ac:dyDescent="0.25">
      <c r="A409" s="112"/>
      <c r="B409" s="37" t="s">
        <v>381</v>
      </c>
      <c r="C409" s="65">
        <v>923</v>
      </c>
      <c r="D409" s="66" t="s">
        <v>7</v>
      </c>
      <c r="E409" s="66" t="s">
        <v>7</v>
      </c>
      <c r="F409" s="27" t="s">
        <v>28</v>
      </c>
      <c r="G409" s="68">
        <v>1</v>
      </c>
      <c r="H409" s="27" t="s">
        <v>2</v>
      </c>
      <c r="I409" s="27" t="s">
        <v>315</v>
      </c>
      <c r="J409" s="27"/>
      <c r="K409" s="62">
        <f>SUM(K410)</f>
        <v>979.7</v>
      </c>
      <c r="L409" s="6"/>
    </row>
    <row r="410" spans="1:12" s="16" customFormat="1" ht="47.25" customHeight="1" x14ac:dyDescent="0.25">
      <c r="A410" s="112"/>
      <c r="B410" s="63" t="s">
        <v>111</v>
      </c>
      <c r="C410" s="65">
        <v>923</v>
      </c>
      <c r="D410" s="66" t="s">
        <v>7</v>
      </c>
      <c r="E410" s="66" t="s">
        <v>7</v>
      </c>
      <c r="F410" s="27" t="s">
        <v>28</v>
      </c>
      <c r="G410" s="68">
        <v>1</v>
      </c>
      <c r="H410" s="27" t="s">
        <v>2</v>
      </c>
      <c r="I410" s="27" t="s">
        <v>315</v>
      </c>
      <c r="J410" s="27" t="s">
        <v>46</v>
      </c>
      <c r="K410" s="62">
        <v>979.7</v>
      </c>
      <c r="L410" s="6"/>
    </row>
    <row r="411" spans="1:12" s="16" customFormat="1" ht="18" customHeight="1" x14ac:dyDescent="0.25">
      <c r="A411" s="112"/>
      <c r="B411" s="63" t="s">
        <v>126</v>
      </c>
      <c r="C411" s="65">
        <v>923</v>
      </c>
      <c r="D411" s="66" t="s">
        <v>7</v>
      </c>
      <c r="E411" s="66" t="s">
        <v>7</v>
      </c>
      <c r="F411" s="27" t="s">
        <v>28</v>
      </c>
      <c r="G411" s="27" t="s">
        <v>84</v>
      </c>
      <c r="H411" s="27" t="s">
        <v>4</v>
      </c>
      <c r="I411" s="27"/>
      <c r="J411" s="66"/>
      <c r="K411" s="62">
        <f>K412+K415+K417</f>
        <v>15737.599999999999</v>
      </c>
      <c r="L411" s="6"/>
    </row>
    <row r="412" spans="1:12" s="16" customFormat="1" ht="18" customHeight="1" x14ac:dyDescent="0.25">
      <c r="A412" s="112"/>
      <c r="B412" s="63" t="s">
        <v>57</v>
      </c>
      <c r="C412" s="65">
        <v>923</v>
      </c>
      <c r="D412" s="66" t="s">
        <v>7</v>
      </c>
      <c r="E412" s="66" t="s">
        <v>7</v>
      </c>
      <c r="F412" s="27" t="s">
        <v>28</v>
      </c>
      <c r="G412" s="27" t="s">
        <v>84</v>
      </c>
      <c r="H412" s="27" t="s">
        <v>4</v>
      </c>
      <c r="I412" s="27" t="s">
        <v>74</v>
      </c>
      <c r="J412" s="66"/>
      <c r="K412" s="62">
        <f>K413+K414</f>
        <v>15675.8</v>
      </c>
      <c r="L412" s="6"/>
    </row>
    <row r="413" spans="1:12" s="16" customFormat="1" ht="47.25" customHeight="1" x14ac:dyDescent="0.25">
      <c r="A413" s="112"/>
      <c r="B413" s="63" t="s">
        <v>111</v>
      </c>
      <c r="C413" s="65">
        <v>923</v>
      </c>
      <c r="D413" s="66" t="s">
        <v>7</v>
      </c>
      <c r="E413" s="66" t="s">
        <v>7</v>
      </c>
      <c r="F413" s="27" t="s">
        <v>28</v>
      </c>
      <c r="G413" s="27" t="s">
        <v>84</v>
      </c>
      <c r="H413" s="27" t="s">
        <v>4</v>
      </c>
      <c r="I413" s="27" t="s">
        <v>74</v>
      </c>
      <c r="J413" s="66" t="s">
        <v>46</v>
      </c>
      <c r="K413" s="62">
        <v>15133.9</v>
      </c>
      <c r="L413" s="6"/>
    </row>
    <row r="414" spans="1:12" s="16" customFormat="1" ht="31.5" customHeight="1" x14ac:dyDescent="0.25">
      <c r="A414" s="112"/>
      <c r="B414" s="63" t="s">
        <v>112</v>
      </c>
      <c r="C414" s="65">
        <v>923</v>
      </c>
      <c r="D414" s="66" t="s">
        <v>7</v>
      </c>
      <c r="E414" s="66" t="s">
        <v>7</v>
      </c>
      <c r="F414" s="27" t="s">
        <v>28</v>
      </c>
      <c r="G414" s="27" t="s">
        <v>84</v>
      </c>
      <c r="H414" s="27" t="s">
        <v>4</v>
      </c>
      <c r="I414" s="27" t="s">
        <v>74</v>
      </c>
      <c r="J414" s="66" t="s">
        <v>47</v>
      </c>
      <c r="K414" s="62">
        <f>15675.8-15133.9</f>
        <v>541.89999999999964</v>
      </c>
      <c r="L414" s="6"/>
    </row>
    <row r="415" spans="1:12" s="16" customFormat="1" ht="18" customHeight="1" x14ac:dyDescent="0.25">
      <c r="A415" s="112"/>
      <c r="B415" s="38" t="s">
        <v>186</v>
      </c>
      <c r="C415" s="65">
        <v>923</v>
      </c>
      <c r="D415" s="27" t="s">
        <v>7</v>
      </c>
      <c r="E415" s="27" t="s">
        <v>7</v>
      </c>
      <c r="F415" s="27" t="s">
        <v>28</v>
      </c>
      <c r="G415" s="68">
        <v>1</v>
      </c>
      <c r="H415" s="27" t="s">
        <v>4</v>
      </c>
      <c r="I415" s="27" t="s">
        <v>185</v>
      </c>
      <c r="J415" s="27"/>
      <c r="K415" s="62">
        <f t="shared" ref="K415:K434" si="26">SUM(K416)</f>
        <v>61.8</v>
      </c>
      <c r="L415" s="6"/>
    </row>
    <row r="416" spans="1:12" s="16" customFormat="1" ht="31.5" customHeight="1" x14ac:dyDescent="0.25">
      <c r="A416" s="112"/>
      <c r="B416" s="38" t="s">
        <v>112</v>
      </c>
      <c r="C416" s="65">
        <v>923</v>
      </c>
      <c r="D416" s="27" t="s">
        <v>7</v>
      </c>
      <c r="E416" s="27" t="s">
        <v>7</v>
      </c>
      <c r="F416" s="27" t="s">
        <v>28</v>
      </c>
      <c r="G416" s="68">
        <v>1</v>
      </c>
      <c r="H416" s="27" t="s">
        <v>4</v>
      </c>
      <c r="I416" s="27" t="s">
        <v>185</v>
      </c>
      <c r="J416" s="27" t="s">
        <v>47</v>
      </c>
      <c r="K416" s="62">
        <v>61.8</v>
      </c>
      <c r="L416" s="6"/>
    </row>
    <row r="417" spans="1:12" s="16" customFormat="1" ht="31.5" customHeight="1" x14ac:dyDescent="0.25">
      <c r="A417" s="112"/>
      <c r="B417" s="38" t="s">
        <v>193</v>
      </c>
      <c r="C417" s="65">
        <v>923</v>
      </c>
      <c r="D417" s="27" t="s">
        <v>7</v>
      </c>
      <c r="E417" s="27" t="s">
        <v>7</v>
      </c>
      <c r="F417" s="27" t="s">
        <v>28</v>
      </c>
      <c r="G417" s="68">
        <v>1</v>
      </c>
      <c r="H417" s="27" t="s">
        <v>4</v>
      </c>
      <c r="I417" s="27" t="s">
        <v>192</v>
      </c>
      <c r="J417" s="27"/>
      <c r="K417" s="62">
        <f>SUM(K418)</f>
        <v>0</v>
      </c>
      <c r="L417" s="6"/>
    </row>
    <row r="418" spans="1:12" s="16" customFormat="1" ht="31.5" customHeight="1" x14ac:dyDescent="0.25">
      <c r="A418" s="112"/>
      <c r="B418" s="38" t="s">
        <v>112</v>
      </c>
      <c r="C418" s="65">
        <v>923</v>
      </c>
      <c r="D418" s="27" t="s">
        <v>7</v>
      </c>
      <c r="E418" s="27" t="s">
        <v>7</v>
      </c>
      <c r="F418" s="27" t="s">
        <v>28</v>
      </c>
      <c r="G418" s="68">
        <v>1</v>
      </c>
      <c r="H418" s="27" t="s">
        <v>4</v>
      </c>
      <c r="I418" s="27" t="s">
        <v>192</v>
      </c>
      <c r="J418" s="27" t="s">
        <v>47</v>
      </c>
      <c r="K418" s="62"/>
      <c r="L418" s="6"/>
    </row>
    <row r="419" spans="1:12" s="16" customFormat="1" ht="18" customHeight="1" x14ac:dyDescent="0.25">
      <c r="A419" s="112"/>
      <c r="B419" s="63" t="s">
        <v>348</v>
      </c>
      <c r="C419" s="65">
        <v>923</v>
      </c>
      <c r="D419" s="66" t="s">
        <v>7</v>
      </c>
      <c r="E419" s="66" t="s">
        <v>7</v>
      </c>
      <c r="F419" s="27" t="s">
        <v>28</v>
      </c>
      <c r="G419" s="27" t="s">
        <v>84</v>
      </c>
      <c r="H419" s="27" t="s">
        <v>5</v>
      </c>
      <c r="I419" s="27"/>
      <c r="J419" s="66"/>
      <c r="K419" s="62">
        <f t="shared" ref="K419" si="27">SUM(K420)</f>
        <v>101337.30000000002</v>
      </c>
      <c r="L419" s="6"/>
    </row>
    <row r="420" spans="1:12" s="16" customFormat="1" ht="47.25" customHeight="1" x14ac:dyDescent="0.25">
      <c r="A420" s="112"/>
      <c r="B420" s="72" t="s">
        <v>63</v>
      </c>
      <c r="C420" s="65">
        <v>923</v>
      </c>
      <c r="D420" s="66" t="s">
        <v>7</v>
      </c>
      <c r="E420" s="66" t="s">
        <v>7</v>
      </c>
      <c r="F420" s="27" t="s">
        <v>28</v>
      </c>
      <c r="G420" s="27" t="s">
        <v>84</v>
      </c>
      <c r="H420" s="27" t="s">
        <v>5</v>
      </c>
      <c r="I420" s="27" t="s">
        <v>79</v>
      </c>
      <c r="J420" s="66"/>
      <c r="K420" s="62">
        <f>SUM(K421:K424)</f>
        <v>101337.30000000002</v>
      </c>
      <c r="L420" s="6"/>
    </row>
    <row r="421" spans="1:12" s="16" customFormat="1" ht="47.25" customHeight="1" x14ac:dyDescent="0.25">
      <c r="A421" s="112"/>
      <c r="B421" s="86" t="s">
        <v>111</v>
      </c>
      <c r="C421" s="95">
        <v>923</v>
      </c>
      <c r="D421" s="94" t="s">
        <v>7</v>
      </c>
      <c r="E421" s="94" t="s">
        <v>7</v>
      </c>
      <c r="F421" s="85" t="s">
        <v>28</v>
      </c>
      <c r="G421" s="85" t="s">
        <v>84</v>
      </c>
      <c r="H421" s="85" t="s">
        <v>5</v>
      </c>
      <c r="I421" s="85" t="s">
        <v>79</v>
      </c>
      <c r="J421" s="94" t="s">
        <v>46</v>
      </c>
      <c r="K421" s="62">
        <f>19984-4703.1</f>
        <v>15280.9</v>
      </c>
      <c r="L421" s="6"/>
    </row>
    <row r="422" spans="1:12" s="16" customFormat="1" ht="35.25" customHeight="1" x14ac:dyDescent="0.25">
      <c r="A422" s="112"/>
      <c r="B422" s="79" t="s">
        <v>112</v>
      </c>
      <c r="C422" s="95">
        <v>923</v>
      </c>
      <c r="D422" s="94" t="s">
        <v>7</v>
      </c>
      <c r="E422" s="94" t="s">
        <v>7</v>
      </c>
      <c r="F422" s="85" t="s">
        <v>28</v>
      </c>
      <c r="G422" s="85" t="s">
        <v>84</v>
      </c>
      <c r="H422" s="85" t="s">
        <v>5</v>
      </c>
      <c r="I422" s="85" t="s">
        <v>79</v>
      </c>
      <c r="J422" s="94" t="s">
        <v>47</v>
      </c>
      <c r="K422" s="62">
        <f>4962.7-2825</f>
        <v>2137.6999999999998</v>
      </c>
      <c r="L422" s="6"/>
    </row>
    <row r="423" spans="1:12" s="16" customFormat="1" ht="31.5" customHeight="1" x14ac:dyDescent="0.25">
      <c r="A423" s="112"/>
      <c r="B423" s="80" t="s">
        <v>110</v>
      </c>
      <c r="C423" s="95">
        <v>923</v>
      </c>
      <c r="D423" s="94" t="s">
        <v>7</v>
      </c>
      <c r="E423" s="94" t="s">
        <v>7</v>
      </c>
      <c r="F423" s="85" t="s">
        <v>28</v>
      </c>
      <c r="G423" s="85" t="s">
        <v>84</v>
      </c>
      <c r="H423" s="85" t="s">
        <v>5</v>
      </c>
      <c r="I423" s="85" t="s">
        <v>79</v>
      </c>
      <c r="J423" s="94" t="s">
        <v>56</v>
      </c>
      <c r="K423" s="62">
        <f>108885.8-25031.1</f>
        <v>83854.700000000012</v>
      </c>
      <c r="L423" s="6"/>
    </row>
    <row r="424" spans="1:12" s="16" customFormat="1" ht="21.75" customHeight="1" x14ac:dyDescent="0.25">
      <c r="A424" s="112"/>
      <c r="B424" s="86" t="s">
        <v>48</v>
      </c>
      <c r="C424" s="95">
        <v>923</v>
      </c>
      <c r="D424" s="94" t="s">
        <v>7</v>
      </c>
      <c r="E424" s="94" t="s">
        <v>7</v>
      </c>
      <c r="F424" s="85" t="s">
        <v>28</v>
      </c>
      <c r="G424" s="85" t="s">
        <v>84</v>
      </c>
      <c r="H424" s="85" t="s">
        <v>5</v>
      </c>
      <c r="I424" s="85" t="s">
        <v>79</v>
      </c>
      <c r="J424" s="94" t="s">
        <v>49</v>
      </c>
      <c r="K424" s="62">
        <f>84.4-20.4</f>
        <v>64</v>
      </c>
      <c r="L424" s="6"/>
    </row>
    <row r="425" spans="1:12" s="16" customFormat="1" ht="18" customHeight="1" x14ac:dyDescent="0.25">
      <c r="A425" s="112"/>
      <c r="B425" s="39" t="s">
        <v>369</v>
      </c>
      <c r="C425" s="65">
        <v>923</v>
      </c>
      <c r="D425" s="66" t="s">
        <v>7</v>
      </c>
      <c r="E425" s="66" t="s">
        <v>7</v>
      </c>
      <c r="F425" s="27" t="s">
        <v>28</v>
      </c>
      <c r="G425" s="27" t="s">
        <v>106</v>
      </c>
      <c r="H425" s="27"/>
      <c r="I425" s="27"/>
      <c r="J425" s="66"/>
      <c r="K425" s="62">
        <f>SUM(K426)</f>
        <v>10775</v>
      </c>
      <c r="L425" s="6"/>
    </row>
    <row r="426" spans="1:12" s="16" customFormat="1" ht="31.5" customHeight="1" x14ac:dyDescent="0.25">
      <c r="A426" s="112"/>
      <c r="B426" s="39" t="s">
        <v>338</v>
      </c>
      <c r="C426" s="65">
        <v>923</v>
      </c>
      <c r="D426" s="66" t="s">
        <v>7</v>
      </c>
      <c r="E426" s="66" t="s">
        <v>7</v>
      </c>
      <c r="F426" s="27" t="s">
        <v>28</v>
      </c>
      <c r="G426" s="27" t="s">
        <v>106</v>
      </c>
      <c r="H426" s="27" t="s">
        <v>2</v>
      </c>
      <c r="I426" s="27"/>
      <c r="J426" s="66"/>
      <c r="K426" s="62">
        <f>SUM(K427)</f>
        <v>10775</v>
      </c>
      <c r="L426" s="6"/>
    </row>
    <row r="427" spans="1:12" s="16" customFormat="1" ht="18" customHeight="1" x14ac:dyDescent="0.25">
      <c r="A427" s="112"/>
      <c r="B427" s="39" t="s">
        <v>370</v>
      </c>
      <c r="C427" s="65">
        <v>923</v>
      </c>
      <c r="D427" s="66" t="s">
        <v>7</v>
      </c>
      <c r="E427" s="66" t="s">
        <v>7</v>
      </c>
      <c r="F427" s="27" t="s">
        <v>28</v>
      </c>
      <c r="G427" s="27" t="s">
        <v>106</v>
      </c>
      <c r="H427" s="27" t="s">
        <v>2</v>
      </c>
      <c r="I427" s="27" t="s">
        <v>339</v>
      </c>
      <c r="J427" s="66"/>
      <c r="K427" s="62">
        <f>SUM(K428)</f>
        <v>10775</v>
      </c>
      <c r="L427" s="6"/>
    </row>
    <row r="428" spans="1:12" s="16" customFormat="1" ht="31.5" customHeight="1" x14ac:dyDescent="0.25">
      <c r="A428" s="112"/>
      <c r="B428" s="38" t="s">
        <v>112</v>
      </c>
      <c r="C428" s="65">
        <v>923</v>
      </c>
      <c r="D428" s="66" t="s">
        <v>7</v>
      </c>
      <c r="E428" s="66" t="s">
        <v>7</v>
      </c>
      <c r="F428" s="27" t="s">
        <v>28</v>
      </c>
      <c r="G428" s="27" t="s">
        <v>106</v>
      </c>
      <c r="H428" s="27" t="s">
        <v>2</v>
      </c>
      <c r="I428" s="27" t="s">
        <v>339</v>
      </c>
      <c r="J428" s="66" t="s">
        <v>47</v>
      </c>
      <c r="K428" s="62">
        <v>10775</v>
      </c>
      <c r="L428" s="6"/>
    </row>
    <row r="429" spans="1:12" s="16" customFormat="1" ht="18" customHeight="1" x14ac:dyDescent="0.25">
      <c r="A429" s="112"/>
      <c r="B429" s="38" t="s">
        <v>18</v>
      </c>
      <c r="C429" s="65">
        <v>923</v>
      </c>
      <c r="D429" s="27" t="s">
        <v>8</v>
      </c>
      <c r="E429" s="27"/>
      <c r="F429" s="27"/>
      <c r="G429" s="27"/>
      <c r="H429" s="27"/>
      <c r="I429" s="27"/>
      <c r="J429" s="27"/>
      <c r="K429" s="62">
        <f t="shared" si="26"/>
        <v>126</v>
      </c>
      <c r="L429" s="6"/>
    </row>
    <row r="430" spans="1:12" s="16" customFormat="1" ht="18" customHeight="1" x14ac:dyDescent="0.25">
      <c r="A430" s="112"/>
      <c r="B430" s="38" t="s">
        <v>187</v>
      </c>
      <c r="C430" s="65">
        <v>923</v>
      </c>
      <c r="D430" s="27" t="s">
        <v>8</v>
      </c>
      <c r="E430" s="27" t="s">
        <v>7</v>
      </c>
      <c r="F430" s="27"/>
      <c r="G430" s="27"/>
      <c r="H430" s="27"/>
      <c r="I430" s="27"/>
      <c r="J430" s="66"/>
      <c r="K430" s="62">
        <f>SUM(K431)</f>
        <v>126</v>
      </c>
      <c r="L430" s="6"/>
    </row>
    <row r="431" spans="1:12" s="16" customFormat="1" ht="18" customHeight="1" x14ac:dyDescent="0.25">
      <c r="A431" s="112"/>
      <c r="B431" s="72" t="s">
        <v>277</v>
      </c>
      <c r="C431" s="65">
        <v>923</v>
      </c>
      <c r="D431" s="27" t="s">
        <v>8</v>
      </c>
      <c r="E431" s="27" t="s">
        <v>7</v>
      </c>
      <c r="F431" s="27" t="s">
        <v>28</v>
      </c>
      <c r="G431" s="27"/>
      <c r="H431" s="27"/>
      <c r="I431" s="27"/>
      <c r="J431" s="66"/>
      <c r="K431" s="62">
        <f t="shared" si="26"/>
        <v>126</v>
      </c>
      <c r="L431" s="6"/>
    </row>
    <row r="432" spans="1:12" s="16" customFormat="1" ht="31.5" customHeight="1" x14ac:dyDescent="0.25">
      <c r="A432" s="112"/>
      <c r="B432" s="38" t="s">
        <v>278</v>
      </c>
      <c r="C432" s="65">
        <v>923</v>
      </c>
      <c r="D432" s="27" t="s">
        <v>8</v>
      </c>
      <c r="E432" s="27" t="s">
        <v>7</v>
      </c>
      <c r="F432" s="27" t="s">
        <v>28</v>
      </c>
      <c r="G432" s="27" t="s">
        <v>84</v>
      </c>
      <c r="H432" s="27"/>
      <c r="I432" s="27"/>
      <c r="J432" s="66"/>
      <c r="K432" s="62">
        <f t="shared" si="26"/>
        <v>126</v>
      </c>
      <c r="L432" s="6"/>
    </row>
    <row r="433" spans="1:12" s="16" customFormat="1" ht="18" customHeight="1" x14ac:dyDescent="0.25">
      <c r="A433" s="112"/>
      <c r="B433" s="38" t="s">
        <v>126</v>
      </c>
      <c r="C433" s="65">
        <v>923</v>
      </c>
      <c r="D433" s="27" t="s">
        <v>8</v>
      </c>
      <c r="E433" s="27" t="s">
        <v>7</v>
      </c>
      <c r="F433" s="27" t="s">
        <v>28</v>
      </c>
      <c r="G433" s="27" t="s">
        <v>84</v>
      </c>
      <c r="H433" s="27" t="s">
        <v>4</v>
      </c>
      <c r="I433" s="27"/>
      <c r="J433" s="66"/>
      <c r="K433" s="62">
        <f t="shared" si="26"/>
        <v>126</v>
      </c>
      <c r="L433" s="6"/>
    </row>
    <row r="434" spans="1:12" s="16" customFormat="1" ht="18" customHeight="1" x14ac:dyDescent="0.25">
      <c r="A434" s="112"/>
      <c r="B434" s="38" t="s">
        <v>189</v>
      </c>
      <c r="C434" s="65">
        <v>923</v>
      </c>
      <c r="D434" s="27" t="s">
        <v>8</v>
      </c>
      <c r="E434" s="27" t="s">
        <v>7</v>
      </c>
      <c r="F434" s="27" t="s">
        <v>28</v>
      </c>
      <c r="G434" s="27" t="s">
        <v>84</v>
      </c>
      <c r="H434" s="27" t="s">
        <v>4</v>
      </c>
      <c r="I434" s="27" t="s">
        <v>188</v>
      </c>
      <c r="J434" s="66"/>
      <c r="K434" s="62">
        <f t="shared" si="26"/>
        <v>126</v>
      </c>
      <c r="L434" s="6"/>
    </row>
    <row r="435" spans="1:12" s="16" customFormat="1" ht="31.5" customHeight="1" x14ac:dyDescent="0.25">
      <c r="A435" s="112"/>
      <c r="B435" s="38" t="s">
        <v>112</v>
      </c>
      <c r="C435" s="65">
        <v>923</v>
      </c>
      <c r="D435" s="27" t="s">
        <v>8</v>
      </c>
      <c r="E435" s="27" t="s">
        <v>7</v>
      </c>
      <c r="F435" s="27" t="s">
        <v>28</v>
      </c>
      <c r="G435" s="27" t="s">
        <v>84</v>
      </c>
      <c r="H435" s="27" t="s">
        <v>4</v>
      </c>
      <c r="I435" s="27" t="s">
        <v>188</v>
      </c>
      <c r="J435" s="66" t="s">
        <v>47</v>
      </c>
      <c r="K435" s="62">
        <v>126</v>
      </c>
      <c r="L435" s="6"/>
    </row>
    <row r="436" spans="1:12" s="16" customFormat="1" ht="31.5" customHeight="1" x14ac:dyDescent="0.25">
      <c r="A436" s="111">
        <v>9</v>
      </c>
      <c r="B436" s="63" t="s">
        <v>358</v>
      </c>
      <c r="C436" s="65">
        <v>925</v>
      </c>
      <c r="D436" s="66"/>
      <c r="E436" s="66"/>
      <c r="F436" s="66"/>
      <c r="G436" s="65"/>
      <c r="H436" s="66"/>
      <c r="I436" s="66"/>
      <c r="J436" s="66"/>
      <c r="K436" s="62">
        <f>SUM(K437+K558)</f>
        <v>3003238.9999999995</v>
      </c>
      <c r="L436" s="6"/>
    </row>
    <row r="437" spans="1:12" s="16" customFormat="1" ht="18" customHeight="1" x14ac:dyDescent="0.25">
      <c r="A437" s="112"/>
      <c r="B437" s="63" t="s">
        <v>18</v>
      </c>
      <c r="C437" s="65">
        <v>925</v>
      </c>
      <c r="D437" s="27" t="s">
        <v>8</v>
      </c>
      <c r="E437" s="66"/>
      <c r="F437" s="66"/>
      <c r="G437" s="65"/>
      <c r="H437" s="66"/>
      <c r="I437" s="66"/>
      <c r="J437" s="66"/>
      <c r="K437" s="62">
        <f>SUM(K438+K456+K512+K495)</f>
        <v>2987966.1999999997</v>
      </c>
      <c r="L437" s="6"/>
    </row>
    <row r="438" spans="1:12" s="16" customFormat="1" ht="18" customHeight="1" x14ac:dyDescent="0.25">
      <c r="A438" s="112"/>
      <c r="B438" s="63" t="s">
        <v>24</v>
      </c>
      <c r="C438" s="65">
        <v>925</v>
      </c>
      <c r="D438" s="66" t="s">
        <v>8</v>
      </c>
      <c r="E438" s="66" t="s">
        <v>2</v>
      </c>
      <c r="F438" s="66"/>
      <c r="G438" s="65"/>
      <c r="H438" s="66"/>
      <c r="I438" s="66"/>
      <c r="J438" s="66"/>
      <c r="K438" s="62">
        <f>SUM(K439+K451)</f>
        <v>976675.09999999986</v>
      </c>
      <c r="L438" s="6"/>
    </row>
    <row r="439" spans="1:12" s="16" customFormat="1" ht="18" customHeight="1" x14ac:dyDescent="0.25">
      <c r="A439" s="112"/>
      <c r="B439" s="31" t="s">
        <v>279</v>
      </c>
      <c r="C439" s="65">
        <v>925</v>
      </c>
      <c r="D439" s="66" t="s">
        <v>8</v>
      </c>
      <c r="E439" s="66" t="s">
        <v>2</v>
      </c>
      <c r="F439" s="66" t="s">
        <v>2</v>
      </c>
      <c r="G439" s="65"/>
      <c r="H439" s="66"/>
      <c r="I439" s="66"/>
      <c r="J439" s="66"/>
      <c r="K439" s="62">
        <f t="shared" ref="K439" si="28">SUM(K440)</f>
        <v>971955.39999999991</v>
      </c>
      <c r="L439" s="6"/>
    </row>
    <row r="440" spans="1:12" s="16" customFormat="1" ht="18" customHeight="1" x14ac:dyDescent="0.25">
      <c r="A440" s="112"/>
      <c r="B440" s="31" t="s">
        <v>280</v>
      </c>
      <c r="C440" s="65">
        <v>925</v>
      </c>
      <c r="D440" s="66" t="s">
        <v>8</v>
      </c>
      <c r="E440" s="66" t="s">
        <v>2</v>
      </c>
      <c r="F440" s="66" t="s">
        <v>2</v>
      </c>
      <c r="G440" s="65">
        <v>1</v>
      </c>
      <c r="H440" s="66"/>
      <c r="I440" s="66"/>
      <c r="J440" s="66"/>
      <c r="K440" s="62">
        <f>SUM(K448+K441)</f>
        <v>971955.39999999991</v>
      </c>
      <c r="L440" s="6"/>
    </row>
    <row r="441" spans="1:12" s="16" customFormat="1" ht="47.25" customHeight="1" x14ac:dyDescent="0.25">
      <c r="A441" s="112"/>
      <c r="B441" s="29" t="s">
        <v>99</v>
      </c>
      <c r="C441" s="65">
        <v>925</v>
      </c>
      <c r="D441" s="66" t="s">
        <v>8</v>
      </c>
      <c r="E441" s="66" t="s">
        <v>2</v>
      </c>
      <c r="F441" s="66" t="s">
        <v>2</v>
      </c>
      <c r="G441" s="65">
        <v>1</v>
      </c>
      <c r="H441" s="66" t="s">
        <v>4</v>
      </c>
      <c r="I441" s="66"/>
      <c r="J441" s="66"/>
      <c r="K441" s="62">
        <f>SUM(K446+K442+K444)</f>
        <v>971387.29999999993</v>
      </c>
      <c r="L441" s="6"/>
    </row>
    <row r="442" spans="1:12" s="16" customFormat="1" ht="47.25" customHeight="1" x14ac:dyDescent="0.25">
      <c r="A442" s="112"/>
      <c r="B442" s="29" t="s">
        <v>100</v>
      </c>
      <c r="C442" s="65">
        <v>925</v>
      </c>
      <c r="D442" s="66" t="s">
        <v>8</v>
      </c>
      <c r="E442" s="66" t="s">
        <v>2</v>
      </c>
      <c r="F442" s="66" t="s">
        <v>2</v>
      </c>
      <c r="G442" s="65">
        <v>1</v>
      </c>
      <c r="H442" s="66" t="s">
        <v>4</v>
      </c>
      <c r="I442" s="66" t="s">
        <v>79</v>
      </c>
      <c r="J442" s="66"/>
      <c r="K442" s="62">
        <f>SUM(K443)</f>
        <v>297705.5</v>
      </c>
      <c r="L442" s="35"/>
    </row>
    <row r="443" spans="1:12" s="16" customFormat="1" ht="31.5" customHeight="1" x14ac:dyDescent="0.25">
      <c r="A443" s="112"/>
      <c r="B443" s="39" t="s">
        <v>110</v>
      </c>
      <c r="C443" s="65">
        <v>925</v>
      </c>
      <c r="D443" s="66" t="s">
        <v>8</v>
      </c>
      <c r="E443" s="66" t="s">
        <v>2</v>
      </c>
      <c r="F443" s="66" t="s">
        <v>2</v>
      </c>
      <c r="G443" s="65">
        <v>1</v>
      </c>
      <c r="H443" s="66" t="s">
        <v>4</v>
      </c>
      <c r="I443" s="66" t="s">
        <v>79</v>
      </c>
      <c r="J443" s="66" t="s">
        <v>56</v>
      </c>
      <c r="K443" s="62">
        <v>297705.5</v>
      </c>
      <c r="L443" s="35"/>
    </row>
    <row r="444" spans="1:12" s="16" customFormat="1" ht="18" customHeight="1" x14ac:dyDescent="0.25">
      <c r="A444" s="112"/>
      <c r="B444" s="63" t="s">
        <v>175</v>
      </c>
      <c r="C444" s="65">
        <v>925</v>
      </c>
      <c r="D444" s="66" t="s">
        <v>8</v>
      </c>
      <c r="E444" s="66" t="s">
        <v>2</v>
      </c>
      <c r="F444" s="27" t="s">
        <v>2</v>
      </c>
      <c r="G444" s="27" t="s">
        <v>84</v>
      </c>
      <c r="H444" s="66" t="s">
        <v>4</v>
      </c>
      <c r="I444" s="27" t="s">
        <v>161</v>
      </c>
      <c r="J444" s="66"/>
      <c r="K444" s="62">
        <f>K445</f>
        <v>0</v>
      </c>
      <c r="L444" s="35"/>
    </row>
    <row r="445" spans="1:12" s="16" customFormat="1" ht="31.5" customHeight="1" x14ac:dyDescent="0.25">
      <c r="A445" s="112"/>
      <c r="B445" s="39" t="s">
        <v>110</v>
      </c>
      <c r="C445" s="65">
        <v>925</v>
      </c>
      <c r="D445" s="66" t="s">
        <v>8</v>
      </c>
      <c r="E445" s="66" t="s">
        <v>2</v>
      </c>
      <c r="F445" s="27" t="s">
        <v>2</v>
      </c>
      <c r="G445" s="27" t="s">
        <v>84</v>
      </c>
      <c r="H445" s="66" t="s">
        <v>4</v>
      </c>
      <c r="I445" s="27" t="s">
        <v>161</v>
      </c>
      <c r="J445" s="66" t="s">
        <v>56</v>
      </c>
      <c r="K445" s="62"/>
      <c r="L445" s="6"/>
    </row>
    <row r="446" spans="1:12" s="16" customFormat="1" ht="63" customHeight="1" x14ac:dyDescent="0.25">
      <c r="A446" s="112"/>
      <c r="B446" s="29" t="s">
        <v>165</v>
      </c>
      <c r="C446" s="65">
        <v>925</v>
      </c>
      <c r="D446" s="66" t="s">
        <v>8</v>
      </c>
      <c r="E446" s="66" t="s">
        <v>2</v>
      </c>
      <c r="F446" s="66" t="s">
        <v>2</v>
      </c>
      <c r="G446" s="65">
        <v>1</v>
      </c>
      <c r="H446" s="66" t="s">
        <v>4</v>
      </c>
      <c r="I446" s="66" t="s">
        <v>101</v>
      </c>
      <c r="J446" s="66"/>
      <c r="K446" s="62">
        <f>SUM(K447)</f>
        <v>673681.79999999993</v>
      </c>
      <c r="L446" s="6"/>
    </row>
    <row r="447" spans="1:12" s="16" customFormat="1" ht="31.5" customHeight="1" x14ac:dyDescent="0.25">
      <c r="A447" s="112"/>
      <c r="B447" s="29" t="s">
        <v>110</v>
      </c>
      <c r="C447" s="65">
        <v>925</v>
      </c>
      <c r="D447" s="66" t="s">
        <v>8</v>
      </c>
      <c r="E447" s="66" t="s">
        <v>2</v>
      </c>
      <c r="F447" s="66" t="s">
        <v>2</v>
      </c>
      <c r="G447" s="65">
        <v>1</v>
      </c>
      <c r="H447" s="66" t="s">
        <v>4</v>
      </c>
      <c r="I447" s="66" t="s">
        <v>101</v>
      </c>
      <c r="J447" s="66" t="s">
        <v>56</v>
      </c>
      <c r="K447" s="62">
        <f>634022.8+11295.2+335+9955.1+17003.1+1060.7+9.9</f>
        <v>673681.79999999993</v>
      </c>
      <c r="L447" s="6"/>
    </row>
    <row r="448" spans="1:12" s="16" customFormat="1" ht="63" customHeight="1" x14ac:dyDescent="0.25">
      <c r="A448" s="112"/>
      <c r="B448" s="31" t="s">
        <v>97</v>
      </c>
      <c r="C448" s="65">
        <v>925</v>
      </c>
      <c r="D448" s="66" t="s">
        <v>8</v>
      </c>
      <c r="E448" s="66" t="s">
        <v>2</v>
      </c>
      <c r="F448" s="66" t="s">
        <v>2</v>
      </c>
      <c r="G448" s="65">
        <v>1</v>
      </c>
      <c r="H448" s="66" t="s">
        <v>28</v>
      </c>
      <c r="I448" s="66"/>
      <c r="J448" s="66"/>
      <c r="K448" s="62">
        <f t="shared" ref="K448:K449" si="29">SUM(K449)</f>
        <v>568.1</v>
      </c>
      <c r="L448" s="6"/>
    </row>
    <row r="449" spans="1:12" s="16" customFormat="1" ht="94.5" customHeight="1" x14ac:dyDescent="0.25">
      <c r="A449" s="112"/>
      <c r="B449" s="40" t="s">
        <v>162</v>
      </c>
      <c r="C449" s="65">
        <v>925</v>
      </c>
      <c r="D449" s="66" t="s">
        <v>8</v>
      </c>
      <c r="E449" s="66" t="s">
        <v>2</v>
      </c>
      <c r="F449" s="66" t="s">
        <v>2</v>
      </c>
      <c r="G449" s="65">
        <v>1</v>
      </c>
      <c r="H449" s="66" t="s">
        <v>28</v>
      </c>
      <c r="I449" s="66" t="s">
        <v>98</v>
      </c>
      <c r="J449" s="66"/>
      <c r="K449" s="62">
        <f t="shared" si="29"/>
        <v>568.1</v>
      </c>
      <c r="L449" s="6"/>
    </row>
    <row r="450" spans="1:12" s="16" customFormat="1" ht="31.5" customHeight="1" x14ac:dyDescent="0.25">
      <c r="A450" s="112"/>
      <c r="B450" s="29" t="s">
        <v>110</v>
      </c>
      <c r="C450" s="65">
        <v>925</v>
      </c>
      <c r="D450" s="66" t="s">
        <v>8</v>
      </c>
      <c r="E450" s="66" t="s">
        <v>2</v>
      </c>
      <c r="F450" s="66" t="s">
        <v>2</v>
      </c>
      <c r="G450" s="65">
        <v>1</v>
      </c>
      <c r="H450" s="66" t="s">
        <v>28</v>
      </c>
      <c r="I450" s="66" t="s">
        <v>98</v>
      </c>
      <c r="J450" s="66" t="s">
        <v>56</v>
      </c>
      <c r="K450" s="62">
        <v>568.1</v>
      </c>
      <c r="L450" s="6"/>
    </row>
    <row r="451" spans="1:12" s="16" customFormat="1" ht="31.5" customHeight="1" x14ac:dyDescent="0.25">
      <c r="A451" s="112"/>
      <c r="B451" s="31" t="s">
        <v>123</v>
      </c>
      <c r="C451" s="65">
        <v>925</v>
      </c>
      <c r="D451" s="66" t="s">
        <v>8</v>
      </c>
      <c r="E451" s="66" t="s">
        <v>2</v>
      </c>
      <c r="F451" s="66" t="s">
        <v>38</v>
      </c>
      <c r="G451" s="65"/>
      <c r="H451" s="66"/>
      <c r="I451" s="66"/>
      <c r="J451" s="66"/>
      <c r="K451" s="62">
        <f>SUM(K452)</f>
        <v>4719.7</v>
      </c>
      <c r="L451" s="6"/>
    </row>
    <row r="452" spans="1:12" s="16" customFormat="1" ht="18" customHeight="1" x14ac:dyDescent="0.25">
      <c r="A452" s="112"/>
      <c r="B452" s="63" t="s">
        <v>281</v>
      </c>
      <c r="C452" s="65">
        <v>925</v>
      </c>
      <c r="D452" s="66" t="s">
        <v>8</v>
      </c>
      <c r="E452" s="66" t="s">
        <v>2</v>
      </c>
      <c r="F452" s="27" t="s">
        <v>38</v>
      </c>
      <c r="G452" s="27" t="s">
        <v>120</v>
      </c>
      <c r="H452" s="27"/>
      <c r="I452" s="27"/>
      <c r="J452" s="66"/>
      <c r="K452" s="62">
        <f>SUM(K453)</f>
        <v>4719.7</v>
      </c>
      <c r="L452" s="6"/>
    </row>
    <row r="453" spans="1:12" s="16" customFormat="1" ht="31.5" customHeight="1" x14ac:dyDescent="0.25">
      <c r="A453" s="112"/>
      <c r="B453" s="63" t="s">
        <v>283</v>
      </c>
      <c r="C453" s="65">
        <v>925</v>
      </c>
      <c r="D453" s="66" t="s">
        <v>8</v>
      </c>
      <c r="E453" s="66" t="s">
        <v>2</v>
      </c>
      <c r="F453" s="27" t="s">
        <v>38</v>
      </c>
      <c r="G453" s="27" t="s">
        <v>120</v>
      </c>
      <c r="H453" s="27" t="s">
        <v>2</v>
      </c>
      <c r="I453" s="27"/>
      <c r="J453" s="66"/>
      <c r="K453" s="62">
        <f>SUM(K454)</f>
        <v>4719.7</v>
      </c>
      <c r="L453" s="6"/>
    </row>
    <row r="454" spans="1:12" s="16" customFormat="1" ht="31.5" customHeight="1" x14ac:dyDescent="0.25">
      <c r="A454" s="112"/>
      <c r="B454" s="63" t="s">
        <v>377</v>
      </c>
      <c r="C454" s="65">
        <v>925</v>
      </c>
      <c r="D454" s="66" t="s">
        <v>8</v>
      </c>
      <c r="E454" s="66" t="s">
        <v>2</v>
      </c>
      <c r="F454" s="27" t="s">
        <v>38</v>
      </c>
      <c r="G454" s="27" t="s">
        <v>120</v>
      </c>
      <c r="H454" s="27" t="s">
        <v>2</v>
      </c>
      <c r="I454" s="27" t="s">
        <v>128</v>
      </c>
      <c r="J454" s="66"/>
      <c r="K454" s="62">
        <f>SUM(K455)</f>
        <v>4719.7</v>
      </c>
      <c r="L454" s="6"/>
    </row>
    <row r="455" spans="1:12" s="16" customFormat="1" ht="31.5" customHeight="1" x14ac:dyDescent="0.25">
      <c r="A455" s="112"/>
      <c r="B455" s="39" t="s">
        <v>110</v>
      </c>
      <c r="C455" s="65">
        <v>925</v>
      </c>
      <c r="D455" s="66" t="s">
        <v>8</v>
      </c>
      <c r="E455" s="66" t="s">
        <v>2</v>
      </c>
      <c r="F455" s="27" t="s">
        <v>38</v>
      </c>
      <c r="G455" s="27" t="s">
        <v>120</v>
      </c>
      <c r="H455" s="27" t="s">
        <v>2</v>
      </c>
      <c r="I455" s="27" t="s">
        <v>128</v>
      </c>
      <c r="J455" s="66" t="s">
        <v>56</v>
      </c>
      <c r="K455" s="62">
        <f>17696.3-12976.3-0.3</f>
        <v>4719.7</v>
      </c>
      <c r="L455" s="6"/>
    </row>
    <row r="456" spans="1:12" s="16" customFormat="1" ht="18" customHeight="1" x14ac:dyDescent="0.25">
      <c r="A456" s="112"/>
      <c r="B456" s="63" t="s">
        <v>25</v>
      </c>
      <c r="C456" s="65">
        <v>925</v>
      </c>
      <c r="D456" s="66" t="s">
        <v>8</v>
      </c>
      <c r="E456" s="66" t="s">
        <v>4</v>
      </c>
      <c r="F456" s="66"/>
      <c r="G456" s="65"/>
      <c r="H456" s="66"/>
      <c r="I456" s="66"/>
      <c r="J456" s="66"/>
      <c r="K456" s="62">
        <f>SUM(K457+K490)</f>
        <v>1732344.6999999997</v>
      </c>
      <c r="L456" s="6"/>
    </row>
    <row r="457" spans="1:12" s="16" customFormat="1" ht="18" customHeight="1" x14ac:dyDescent="0.25">
      <c r="A457" s="112"/>
      <c r="B457" s="63" t="s">
        <v>279</v>
      </c>
      <c r="C457" s="65">
        <v>925</v>
      </c>
      <c r="D457" s="66" t="s">
        <v>8</v>
      </c>
      <c r="E457" s="66" t="s">
        <v>4</v>
      </c>
      <c r="F457" s="66" t="s">
        <v>2</v>
      </c>
      <c r="G457" s="65"/>
      <c r="H457" s="66"/>
      <c r="I457" s="66"/>
      <c r="J457" s="66"/>
      <c r="K457" s="62">
        <f>SUM(K458)</f>
        <v>1717942.3999999997</v>
      </c>
      <c r="L457" s="6"/>
    </row>
    <row r="458" spans="1:12" s="16" customFormat="1" ht="18" customHeight="1" x14ac:dyDescent="0.25">
      <c r="A458" s="112"/>
      <c r="B458" s="31" t="s">
        <v>280</v>
      </c>
      <c r="C458" s="65">
        <v>925</v>
      </c>
      <c r="D458" s="66" t="s">
        <v>8</v>
      </c>
      <c r="E458" s="66" t="s">
        <v>4</v>
      </c>
      <c r="F458" s="66" t="s">
        <v>2</v>
      </c>
      <c r="G458" s="65">
        <v>1</v>
      </c>
      <c r="H458" s="66"/>
      <c r="I458" s="66"/>
      <c r="J458" s="66"/>
      <c r="K458" s="62">
        <f>SUM(K482+K459+K466+K477+K485)</f>
        <v>1717942.3999999997</v>
      </c>
      <c r="L458" s="6"/>
    </row>
    <row r="459" spans="1:12" s="16" customFormat="1" ht="47.25" customHeight="1" x14ac:dyDescent="0.25">
      <c r="A459" s="112"/>
      <c r="B459" s="31" t="s">
        <v>99</v>
      </c>
      <c r="C459" s="65">
        <v>925</v>
      </c>
      <c r="D459" s="66" t="s">
        <v>8</v>
      </c>
      <c r="E459" s="66" t="s">
        <v>4</v>
      </c>
      <c r="F459" s="66" t="s">
        <v>2</v>
      </c>
      <c r="G459" s="65">
        <v>1</v>
      </c>
      <c r="H459" s="66" t="s">
        <v>4</v>
      </c>
      <c r="I459" s="66"/>
      <c r="J459" s="66"/>
      <c r="K459" s="62">
        <f>SUM(K460+K463+K464)</f>
        <v>1446426.7999999998</v>
      </c>
      <c r="L459" s="6"/>
    </row>
    <row r="460" spans="1:12" s="16" customFormat="1" ht="47.25" customHeight="1" x14ac:dyDescent="0.25">
      <c r="A460" s="112"/>
      <c r="B460" s="29" t="s">
        <v>100</v>
      </c>
      <c r="C460" s="65">
        <v>925</v>
      </c>
      <c r="D460" s="66" t="s">
        <v>8</v>
      </c>
      <c r="E460" s="66" t="s">
        <v>4</v>
      </c>
      <c r="F460" s="66" t="s">
        <v>2</v>
      </c>
      <c r="G460" s="65">
        <v>1</v>
      </c>
      <c r="H460" s="66" t="s">
        <v>4</v>
      </c>
      <c r="I460" s="66" t="s">
        <v>79</v>
      </c>
      <c r="J460" s="66"/>
      <c r="K460" s="62">
        <f>SUM(K461:K461)</f>
        <v>232120.5</v>
      </c>
      <c r="L460" s="6"/>
    </row>
    <row r="461" spans="1:12" s="16" customFormat="1" ht="31.5" customHeight="1" x14ac:dyDescent="0.25">
      <c r="A461" s="112"/>
      <c r="B461" s="39" t="s">
        <v>110</v>
      </c>
      <c r="C461" s="65">
        <v>925</v>
      </c>
      <c r="D461" s="66" t="s">
        <v>8</v>
      </c>
      <c r="E461" s="66" t="s">
        <v>4</v>
      </c>
      <c r="F461" s="66" t="s">
        <v>2</v>
      </c>
      <c r="G461" s="65">
        <v>1</v>
      </c>
      <c r="H461" s="66" t="s">
        <v>4</v>
      </c>
      <c r="I461" s="66" t="s">
        <v>79</v>
      </c>
      <c r="J461" s="66" t="s">
        <v>56</v>
      </c>
      <c r="K461" s="62">
        <f>219673.9+0.2+11044+1402.4</f>
        <v>232120.5</v>
      </c>
      <c r="L461" s="6"/>
    </row>
    <row r="462" spans="1:12" s="16" customFormat="1" ht="157.5" customHeight="1" x14ac:dyDescent="0.25">
      <c r="A462" s="112"/>
      <c r="B462" s="29" t="s">
        <v>237</v>
      </c>
      <c r="C462" s="65">
        <v>925</v>
      </c>
      <c r="D462" s="66" t="s">
        <v>8</v>
      </c>
      <c r="E462" s="66" t="s">
        <v>4</v>
      </c>
      <c r="F462" s="27" t="s">
        <v>2</v>
      </c>
      <c r="G462" s="27" t="s">
        <v>84</v>
      </c>
      <c r="H462" s="66" t="s">
        <v>4</v>
      </c>
      <c r="I462" s="66" t="s">
        <v>224</v>
      </c>
      <c r="J462" s="66"/>
      <c r="K462" s="62">
        <f>K463</f>
        <v>0</v>
      </c>
      <c r="L462" s="6"/>
    </row>
    <row r="463" spans="1:12" s="16" customFormat="1" ht="31.5" customHeight="1" x14ac:dyDescent="0.25">
      <c r="A463" s="112"/>
      <c r="B463" s="39" t="s">
        <v>110</v>
      </c>
      <c r="C463" s="65">
        <v>925</v>
      </c>
      <c r="D463" s="66" t="s">
        <v>8</v>
      </c>
      <c r="E463" s="66" t="s">
        <v>4</v>
      </c>
      <c r="F463" s="27" t="s">
        <v>2</v>
      </c>
      <c r="G463" s="27" t="s">
        <v>84</v>
      </c>
      <c r="H463" s="66" t="s">
        <v>4</v>
      </c>
      <c r="I463" s="66" t="s">
        <v>224</v>
      </c>
      <c r="J463" s="66" t="s">
        <v>56</v>
      </c>
      <c r="K463" s="62">
        <f>50465.5+50996.8-101462.3</f>
        <v>0</v>
      </c>
      <c r="L463" s="6"/>
    </row>
    <row r="464" spans="1:12" s="16" customFormat="1" ht="63" customHeight="1" x14ac:dyDescent="0.25">
      <c r="A464" s="112"/>
      <c r="B464" s="29" t="s">
        <v>165</v>
      </c>
      <c r="C464" s="65">
        <v>925</v>
      </c>
      <c r="D464" s="66" t="s">
        <v>8</v>
      </c>
      <c r="E464" s="66" t="s">
        <v>4</v>
      </c>
      <c r="F464" s="66" t="s">
        <v>2</v>
      </c>
      <c r="G464" s="65">
        <v>1</v>
      </c>
      <c r="H464" s="66" t="s">
        <v>4</v>
      </c>
      <c r="I464" s="66" t="s">
        <v>101</v>
      </c>
      <c r="J464" s="66"/>
      <c r="K464" s="62">
        <f>SUM(K465:K465)</f>
        <v>1214306.2999999998</v>
      </c>
      <c r="L464" s="6"/>
    </row>
    <row r="465" spans="1:12" s="16" customFormat="1" ht="31.5" customHeight="1" x14ac:dyDescent="0.25">
      <c r="A465" s="112"/>
      <c r="B465" s="29" t="s">
        <v>110</v>
      </c>
      <c r="C465" s="65">
        <v>925</v>
      </c>
      <c r="D465" s="66" t="s">
        <v>8</v>
      </c>
      <c r="E465" s="66" t="s">
        <v>4</v>
      </c>
      <c r="F465" s="66" t="s">
        <v>2</v>
      </c>
      <c r="G465" s="65">
        <v>1</v>
      </c>
      <c r="H465" s="66" t="s">
        <v>4</v>
      </c>
      <c r="I465" s="66" t="s">
        <v>101</v>
      </c>
      <c r="J465" s="66" t="s">
        <v>56</v>
      </c>
      <c r="K465" s="62">
        <f>1123183.2-5707.8-9250.1+106081</f>
        <v>1214306.2999999998</v>
      </c>
      <c r="L465" s="6"/>
    </row>
    <row r="466" spans="1:12" s="16" customFormat="1" ht="18" customHeight="1" x14ac:dyDescent="0.25">
      <c r="A466" s="112"/>
      <c r="B466" s="63" t="s">
        <v>103</v>
      </c>
      <c r="C466" s="65">
        <v>925</v>
      </c>
      <c r="D466" s="66" t="s">
        <v>8</v>
      </c>
      <c r="E466" s="66" t="s">
        <v>4</v>
      </c>
      <c r="F466" s="66" t="s">
        <v>2</v>
      </c>
      <c r="G466" s="65">
        <v>1</v>
      </c>
      <c r="H466" s="27" t="s">
        <v>6</v>
      </c>
      <c r="I466" s="66"/>
      <c r="J466" s="66"/>
      <c r="K466" s="62">
        <f>SUM(K467+K471+K469+K475+K473)</f>
        <v>156556.9</v>
      </c>
      <c r="L466" s="6"/>
    </row>
    <row r="467" spans="1:12" s="16" customFormat="1" ht="110.25" customHeight="1" x14ac:dyDescent="0.25">
      <c r="A467" s="112"/>
      <c r="B467" s="31" t="s">
        <v>232</v>
      </c>
      <c r="C467" s="65">
        <v>925</v>
      </c>
      <c r="D467" s="66" t="s">
        <v>8</v>
      </c>
      <c r="E467" s="66" t="s">
        <v>4</v>
      </c>
      <c r="F467" s="66" t="s">
        <v>2</v>
      </c>
      <c r="G467" s="65">
        <v>1</v>
      </c>
      <c r="H467" s="27" t="s">
        <v>6</v>
      </c>
      <c r="I467" s="66" t="s">
        <v>104</v>
      </c>
      <c r="J467" s="66"/>
      <c r="K467" s="62">
        <f>SUM(K468)</f>
        <v>39343.599999999999</v>
      </c>
      <c r="L467" s="6"/>
    </row>
    <row r="468" spans="1:12" s="16" customFormat="1" ht="31.5" customHeight="1" x14ac:dyDescent="0.25">
      <c r="A468" s="112"/>
      <c r="B468" s="29" t="s">
        <v>110</v>
      </c>
      <c r="C468" s="65">
        <v>925</v>
      </c>
      <c r="D468" s="66" t="s">
        <v>8</v>
      </c>
      <c r="E468" s="66" t="s">
        <v>4</v>
      </c>
      <c r="F468" s="66" t="s">
        <v>2</v>
      </c>
      <c r="G468" s="65">
        <v>1</v>
      </c>
      <c r="H468" s="27" t="s">
        <v>6</v>
      </c>
      <c r="I468" s="66" t="s">
        <v>104</v>
      </c>
      <c r="J468" s="66" t="s">
        <v>56</v>
      </c>
      <c r="K468" s="62">
        <v>39343.599999999999</v>
      </c>
      <c r="L468" s="6"/>
    </row>
    <row r="469" spans="1:12" s="16" customFormat="1" ht="78.75" customHeight="1" x14ac:dyDescent="0.25">
      <c r="A469" s="112"/>
      <c r="B469" s="63" t="s">
        <v>319</v>
      </c>
      <c r="C469" s="65">
        <v>925</v>
      </c>
      <c r="D469" s="66" t="s">
        <v>8</v>
      </c>
      <c r="E469" s="66" t="s">
        <v>4</v>
      </c>
      <c r="F469" s="27" t="s">
        <v>2</v>
      </c>
      <c r="G469" s="27" t="s">
        <v>84</v>
      </c>
      <c r="H469" s="27" t="s">
        <v>6</v>
      </c>
      <c r="I469" s="27" t="s">
        <v>195</v>
      </c>
      <c r="J469" s="66"/>
      <c r="K469" s="62">
        <f>SUM(K470)</f>
        <v>2157.1</v>
      </c>
      <c r="L469" s="6"/>
    </row>
    <row r="470" spans="1:12" s="16" customFormat="1" ht="31.5" customHeight="1" x14ac:dyDescent="0.25">
      <c r="A470" s="112"/>
      <c r="B470" s="63" t="s">
        <v>110</v>
      </c>
      <c r="C470" s="65">
        <v>925</v>
      </c>
      <c r="D470" s="66" t="s">
        <v>8</v>
      </c>
      <c r="E470" s="66" t="s">
        <v>4</v>
      </c>
      <c r="F470" s="27" t="s">
        <v>2</v>
      </c>
      <c r="G470" s="27" t="s">
        <v>84</v>
      </c>
      <c r="H470" s="27" t="s">
        <v>6</v>
      </c>
      <c r="I470" s="27" t="s">
        <v>195</v>
      </c>
      <c r="J470" s="66" t="s">
        <v>56</v>
      </c>
      <c r="K470" s="62">
        <v>2157.1</v>
      </c>
      <c r="L470" s="6"/>
    </row>
    <row r="471" spans="1:12" s="16" customFormat="1" ht="47.25" customHeight="1" x14ac:dyDescent="0.25">
      <c r="A471" s="112"/>
      <c r="B471" s="63" t="s">
        <v>320</v>
      </c>
      <c r="C471" s="65">
        <v>925</v>
      </c>
      <c r="D471" s="66" t="s">
        <v>8</v>
      </c>
      <c r="E471" s="66" t="s">
        <v>4</v>
      </c>
      <c r="F471" s="27" t="s">
        <v>2</v>
      </c>
      <c r="G471" s="27" t="s">
        <v>84</v>
      </c>
      <c r="H471" s="27" t="s">
        <v>6</v>
      </c>
      <c r="I471" s="27" t="s">
        <v>177</v>
      </c>
      <c r="J471" s="66"/>
      <c r="K471" s="62">
        <f>K472</f>
        <v>0</v>
      </c>
      <c r="L471" s="6"/>
    </row>
    <row r="472" spans="1:12" s="16" customFormat="1" ht="31.5" customHeight="1" x14ac:dyDescent="0.25">
      <c r="A472" s="112"/>
      <c r="B472" s="63" t="s">
        <v>110</v>
      </c>
      <c r="C472" s="65">
        <v>925</v>
      </c>
      <c r="D472" s="66" t="s">
        <v>8</v>
      </c>
      <c r="E472" s="66" t="s">
        <v>4</v>
      </c>
      <c r="F472" s="27" t="s">
        <v>2</v>
      </c>
      <c r="G472" s="27" t="s">
        <v>84</v>
      </c>
      <c r="H472" s="27" t="s">
        <v>6</v>
      </c>
      <c r="I472" s="27" t="s">
        <v>177</v>
      </c>
      <c r="J472" s="66" t="s">
        <v>56</v>
      </c>
      <c r="K472" s="62">
        <f>88685.8+5660.8-94346.6</f>
        <v>0</v>
      </c>
      <c r="L472" s="6"/>
    </row>
    <row r="473" spans="1:12" s="16" customFormat="1" ht="78.75" customHeight="1" x14ac:dyDescent="0.25">
      <c r="A473" s="112"/>
      <c r="B473" s="63" t="s">
        <v>391</v>
      </c>
      <c r="C473" s="65">
        <v>925</v>
      </c>
      <c r="D473" s="66" t="s">
        <v>8</v>
      </c>
      <c r="E473" s="66" t="s">
        <v>4</v>
      </c>
      <c r="F473" s="27" t="s">
        <v>2</v>
      </c>
      <c r="G473" s="27" t="s">
        <v>84</v>
      </c>
      <c r="H473" s="27" t="s">
        <v>6</v>
      </c>
      <c r="I473" s="27" t="s">
        <v>392</v>
      </c>
      <c r="J473" s="66"/>
      <c r="K473" s="62">
        <f>K474</f>
        <v>94346.6</v>
      </c>
      <c r="L473" s="6"/>
    </row>
    <row r="474" spans="1:12" s="16" customFormat="1" ht="31.5" customHeight="1" x14ac:dyDescent="0.25">
      <c r="A474" s="112"/>
      <c r="B474" s="63" t="s">
        <v>110</v>
      </c>
      <c r="C474" s="65">
        <v>925</v>
      </c>
      <c r="D474" s="66" t="s">
        <v>8</v>
      </c>
      <c r="E474" s="66" t="s">
        <v>4</v>
      </c>
      <c r="F474" s="27" t="s">
        <v>2</v>
      </c>
      <c r="G474" s="27" t="s">
        <v>84</v>
      </c>
      <c r="H474" s="27" t="s">
        <v>6</v>
      </c>
      <c r="I474" s="27" t="s">
        <v>392</v>
      </c>
      <c r="J474" s="66" t="s">
        <v>56</v>
      </c>
      <c r="K474" s="62">
        <v>94346.6</v>
      </c>
      <c r="L474" s="6"/>
    </row>
    <row r="475" spans="1:12" s="16" customFormat="1" ht="47.25" customHeight="1" x14ac:dyDescent="0.25">
      <c r="A475" s="112"/>
      <c r="B475" s="63" t="s">
        <v>239</v>
      </c>
      <c r="C475" s="65">
        <v>925</v>
      </c>
      <c r="D475" s="66" t="s">
        <v>8</v>
      </c>
      <c r="E475" s="66" t="s">
        <v>4</v>
      </c>
      <c r="F475" s="66" t="s">
        <v>2</v>
      </c>
      <c r="G475" s="65">
        <v>1</v>
      </c>
      <c r="H475" s="27" t="s">
        <v>6</v>
      </c>
      <c r="I475" s="27" t="s">
        <v>194</v>
      </c>
      <c r="J475" s="66"/>
      <c r="K475" s="62">
        <f>SUM(K476)</f>
        <v>20709.599999999999</v>
      </c>
      <c r="L475" s="6"/>
    </row>
    <row r="476" spans="1:12" s="16" customFormat="1" ht="31.5" customHeight="1" x14ac:dyDescent="0.25">
      <c r="A476" s="112"/>
      <c r="B476" s="63" t="s">
        <v>110</v>
      </c>
      <c r="C476" s="65">
        <v>925</v>
      </c>
      <c r="D476" s="66" t="s">
        <v>8</v>
      </c>
      <c r="E476" s="66" t="s">
        <v>4</v>
      </c>
      <c r="F476" s="66" t="s">
        <v>2</v>
      </c>
      <c r="G476" s="65">
        <v>1</v>
      </c>
      <c r="H476" s="27" t="s">
        <v>6</v>
      </c>
      <c r="I476" s="27" t="s">
        <v>194</v>
      </c>
      <c r="J476" s="66" t="s">
        <v>56</v>
      </c>
      <c r="K476" s="62">
        <f>11183.1+9526.4+0.1</f>
        <v>20709.599999999999</v>
      </c>
      <c r="L476" s="6"/>
    </row>
    <row r="477" spans="1:12" s="16" customFormat="1" ht="31.5" customHeight="1" x14ac:dyDescent="0.25">
      <c r="A477" s="112"/>
      <c r="B477" s="31" t="s">
        <v>382</v>
      </c>
      <c r="C477" s="65">
        <v>925</v>
      </c>
      <c r="D477" s="66" t="s">
        <v>8</v>
      </c>
      <c r="E477" s="66" t="s">
        <v>4</v>
      </c>
      <c r="F477" s="66" t="s">
        <v>2</v>
      </c>
      <c r="G477" s="65">
        <v>1</v>
      </c>
      <c r="H477" s="66" t="s">
        <v>7</v>
      </c>
      <c r="I477" s="66"/>
      <c r="J477" s="66"/>
      <c r="K477" s="62">
        <f>K478</f>
        <v>6452.7000000000007</v>
      </c>
      <c r="L477" s="6"/>
    </row>
    <row r="478" spans="1:12" s="16" customFormat="1" ht="110.25" customHeight="1" x14ac:dyDescent="0.25">
      <c r="A478" s="112"/>
      <c r="B478" s="63" t="s">
        <v>163</v>
      </c>
      <c r="C478" s="65">
        <v>925</v>
      </c>
      <c r="D478" s="66" t="s">
        <v>8</v>
      </c>
      <c r="E478" s="66" t="s">
        <v>4</v>
      </c>
      <c r="F478" s="66" t="s">
        <v>2</v>
      </c>
      <c r="G478" s="65">
        <v>1</v>
      </c>
      <c r="H478" s="66" t="s">
        <v>7</v>
      </c>
      <c r="I478" s="66" t="s">
        <v>119</v>
      </c>
      <c r="J478" s="66"/>
      <c r="K478" s="62">
        <f>SUM(K479:K481)</f>
        <v>6452.7000000000007</v>
      </c>
      <c r="L478" s="6"/>
    </row>
    <row r="479" spans="1:12" s="16" customFormat="1" ht="31.5" customHeight="1" x14ac:dyDescent="0.25">
      <c r="A479" s="112"/>
      <c r="B479" s="63" t="s">
        <v>112</v>
      </c>
      <c r="C479" s="65">
        <v>925</v>
      </c>
      <c r="D479" s="66" t="s">
        <v>8</v>
      </c>
      <c r="E479" s="66" t="s">
        <v>4</v>
      </c>
      <c r="F479" s="66" t="s">
        <v>2</v>
      </c>
      <c r="G479" s="65">
        <v>1</v>
      </c>
      <c r="H479" s="66" t="s">
        <v>7</v>
      </c>
      <c r="I479" s="66" t="s">
        <v>119</v>
      </c>
      <c r="J479" s="66" t="s">
        <v>47</v>
      </c>
      <c r="K479" s="62"/>
      <c r="L479" s="6"/>
    </row>
    <row r="480" spans="1:12" s="16" customFormat="1" ht="18" customHeight="1" x14ac:dyDescent="0.25">
      <c r="A480" s="112"/>
      <c r="B480" s="63" t="s">
        <v>53</v>
      </c>
      <c r="C480" s="65">
        <v>925</v>
      </c>
      <c r="D480" s="66" t="s">
        <v>8</v>
      </c>
      <c r="E480" s="66" t="s">
        <v>4</v>
      </c>
      <c r="F480" s="66" t="s">
        <v>2</v>
      </c>
      <c r="G480" s="65">
        <v>1</v>
      </c>
      <c r="H480" s="66" t="s">
        <v>7</v>
      </c>
      <c r="I480" s="66" t="s">
        <v>119</v>
      </c>
      <c r="J480" s="66" t="s">
        <v>54</v>
      </c>
      <c r="K480" s="62">
        <f>3500.3+452.4</f>
        <v>3952.7000000000003</v>
      </c>
      <c r="L480" s="6"/>
    </row>
    <row r="481" spans="1:12" s="16" customFormat="1" ht="31.5" customHeight="1" x14ac:dyDescent="0.25">
      <c r="A481" s="112"/>
      <c r="B481" s="39" t="s">
        <v>110</v>
      </c>
      <c r="C481" s="65">
        <v>925</v>
      </c>
      <c r="D481" s="66" t="s">
        <v>8</v>
      </c>
      <c r="E481" s="66" t="s">
        <v>4</v>
      </c>
      <c r="F481" s="66" t="s">
        <v>2</v>
      </c>
      <c r="G481" s="65">
        <v>1</v>
      </c>
      <c r="H481" s="66" t="s">
        <v>7</v>
      </c>
      <c r="I481" s="66" t="s">
        <v>119</v>
      </c>
      <c r="J481" s="66" t="s">
        <v>56</v>
      </c>
      <c r="K481" s="62">
        <f>1500+1000</f>
        <v>2500</v>
      </c>
      <c r="L481" s="6"/>
    </row>
    <row r="482" spans="1:12" s="16" customFormat="1" ht="48" customHeight="1" x14ac:dyDescent="0.25">
      <c r="A482" s="112"/>
      <c r="B482" s="31" t="s">
        <v>97</v>
      </c>
      <c r="C482" s="65">
        <v>925</v>
      </c>
      <c r="D482" s="66" t="s">
        <v>8</v>
      </c>
      <c r="E482" s="66" t="s">
        <v>4</v>
      </c>
      <c r="F482" s="66" t="s">
        <v>2</v>
      </c>
      <c r="G482" s="65">
        <v>1</v>
      </c>
      <c r="H482" s="66" t="s">
        <v>28</v>
      </c>
      <c r="I482" s="66"/>
      <c r="J482" s="66"/>
      <c r="K482" s="62">
        <f>SUM(K483)</f>
        <v>1335.9</v>
      </c>
      <c r="L482" s="6"/>
    </row>
    <row r="483" spans="1:12" s="16" customFormat="1" ht="94.5" customHeight="1" x14ac:dyDescent="0.25">
      <c r="A483" s="112"/>
      <c r="B483" s="30" t="s">
        <v>162</v>
      </c>
      <c r="C483" s="65">
        <v>925</v>
      </c>
      <c r="D483" s="66" t="s">
        <v>8</v>
      </c>
      <c r="E483" s="66" t="s">
        <v>4</v>
      </c>
      <c r="F483" s="66" t="s">
        <v>2</v>
      </c>
      <c r="G483" s="65">
        <v>1</v>
      </c>
      <c r="H483" s="66" t="s">
        <v>28</v>
      </c>
      <c r="I483" s="66" t="s">
        <v>98</v>
      </c>
      <c r="J483" s="66"/>
      <c r="K483" s="62">
        <f>SUM(K484:K484)</f>
        <v>1335.9</v>
      </c>
      <c r="L483" s="6"/>
    </row>
    <row r="484" spans="1:12" s="16" customFormat="1" ht="31.5" customHeight="1" x14ac:dyDescent="0.25">
      <c r="A484" s="112"/>
      <c r="B484" s="29" t="s">
        <v>110</v>
      </c>
      <c r="C484" s="65">
        <v>925</v>
      </c>
      <c r="D484" s="66" t="s">
        <v>8</v>
      </c>
      <c r="E484" s="66" t="s">
        <v>4</v>
      </c>
      <c r="F484" s="66" t="s">
        <v>2</v>
      </c>
      <c r="G484" s="65">
        <v>1</v>
      </c>
      <c r="H484" s="66" t="s">
        <v>28</v>
      </c>
      <c r="I484" s="66" t="s">
        <v>98</v>
      </c>
      <c r="J484" s="66" t="s">
        <v>56</v>
      </c>
      <c r="K484" s="62">
        <v>1335.9</v>
      </c>
      <c r="L484" s="6"/>
    </row>
    <row r="485" spans="1:12" s="16" customFormat="1" ht="21" customHeight="1" x14ac:dyDescent="0.25">
      <c r="A485" s="112"/>
      <c r="B485" s="63" t="s">
        <v>385</v>
      </c>
      <c r="C485" s="65">
        <v>925</v>
      </c>
      <c r="D485" s="66" t="s">
        <v>8</v>
      </c>
      <c r="E485" s="66" t="s">
        <v>4</v>
      </c>
      <c r="F485" s="27" t="s">
        <v>2</v>
      </c>
      <c r="G485" s="27" t="s">
        <v>84</v>
      </c>
      <c r="H485" s="27" t="s">
        <v>386</v>
      </c>
      <c r="I485" s="27"/>
      <c r="J485" s="66"/>
      <c r="K485" s="62">
        <f>K486+K488</f>
        <v>107170.1</v>
      </c>
      <c r="L485" s="6"/>
    </row>
    <row r="486" spans="1:12" s="16" customFormat="1" ht="35.25" customHeight="1" x14ac:dyDescent="0.25">
      <c r="A486" s="112"/>
      <c r="B486" s="63" t="s">
        <v>387</v>
      </c>
      <c r="C486" s="65">
        <v>925</v>
      </c>
      <c r="D486" s="66" t="s">
        <v>8</v>
      </c>
      <c r="E486" s="66" t="s">
        <v>4</v>
      </c>
      <c r="F486" s="27" t="s">
        <v>2</v>
      </c>
      <c r="G486" s="27" t="s">
        <v>84</v>
      </c>
      <c r="H486" s="27" t="s">
        <v>386</v>
      </c>
      <c r="I486" s="27" t="s">
        <v>388</v>
      </c>
      <c r="J486" s="66"/>
      <c r="K486" s="62">
        <f>K487</f>
        <v>5707.8</v>
      </c>
      <c r="L486" s="6"/>
    </row>
    <row r="487" spans="1:12" s="16" customFormat="1" ht="35.25" customHeight="1" x14ac:dyDescent="0.25">
      <c r="A487" s="112"/>
      <c r="B487" s="63" t="s">
        <v>110</v>
      </c>
      <c r="C487" s="65">
        <v>925</v>
      </c>
      <c r="D487" s="66" t="s">
        <v>8</v>
      </c>
      <c r="E487" s="66" t="s">
        <v>4</v>
      </c>
      <c r="F487" s="27" t="s">
        <v>2</v>
      </c>
      <c r="G487" s="27" t="s">
        <v>84</v>
      </c>
      <c r="H487" s="27" t="s">
        <v>386</v>
      </c>
      <c r="I487" s="27" t="s">
        <v>388</v>
      </c>
      <c r="J487" s="66" t="s">
        <v>56</v>
      </c>
      <c r="K487" s="62">
        <v>5707.8</v>
      </c>
      <c r="L487" s="6"/>
    </row>
    <row r="488" spans="1:12" s="16" customFormat="1" ht="96.6" customHeight="1" x14ac:dyDescent="0.25">
      <c r="A488" s="112"/>
      <c r="B488" s="63" t="s">
        <v>389</v>
      </c>
      <c r="C488" s="65">
        <v>925</v>
      </c>
      <c r="D488" s="66" t="s">
        <v>8</v>
      </c>
      <c r="E488" s="66" t="s">
        <v>4</v>
      </c>
      <c r="F488" s="27" t="s">
        <v>2</v>
      </c>
      <c r="G488" s="27" t="s">
        <v>84</v>
      </c>
      <c r="H488" s="27" t="s">
        <v>386</v>
      </c>
      <c r="I488" s="27" t="s">
        <v>390</v>
      </c>
      <c r="J488" s="66"/>
      <c r="K488" s="62">
        <v>101462.3</v>
      </c>
      <c r="L488" s="6"/>
    </row>
    <row r="489" spans="1:12" s="16" customFormat="1" ht="35.25" customHeight="1" x14ac:dyDescent="0.25">
      <c r="A489" s="112"/>
      <c r="B489" s="39" t="s">
        <v>110</v>
      </c>
      <c r="C489" s="65">
        <v>925</v>
      </c>
      <c r="D489" s="66" t="s">
        <v>8</v>
      </c>
      <c r="E489" s="66" t="s">
        <v>4</v>
      </c>
      <c r="F489" s="27" t="s">
        <v>2</v>
      </c>
      <c r="G489" s="27" t="s">
        <v>84</v>
      </c>
      <c r="H489" s="27" t="s">
        <v>386</v>
      </c>
      <c r="I489" s="27" t="s">
        <v>390</v>
      </c>
      <c r="J489" s="66" t="s">
        <v>56</v>
      </c>
      <c r="K489" s="62">
        <v>101462.3</v>
      </c>
      <c r="L489" s="6"/>
    </row>
    <row r="490" spans="1:12" s="16" customFormat="1" ht="31.5" customHeight="1" x14ac:dyDescent="0.25">
      <c r="A490" s="112"/>
      <c r="B490" s="31" t="s">
        <v>123</v>
      </c>
      <c r="C490" s="65">
        <v>925</v>
      </c>
      <c r="D490" s="66" t="s">
        <v>8</v>
      </c>
      <c r="E490" s="66" t="s">
        <v>4</v>
      </c>
      <c r="F490" s="27" t="s">
        <v>38</v>
      </c>
      <c r="G490" s="27"/>
      <c r="H490" s="27"/>
      <c r="I490" s="27"/>
      <c r="J490" s="66"/>
      <c r="K490" s="62">
        <f>K491</f>
        <v>14402.3</v>
      </c>
      <c r="L490" s="6"/>
    </row>
    <row r="491" spans="1:12" s="16" customFormat="1" ht="18" customHeight="1" x14ac:dyDescent="0.25">
      <c r="A491" s="112"/>
      <c r="B491" s="63" t="s">
        <v>281</v>
      </c>
      <c r="C491" s="65">
        <v>925</v>
      </c>
      <c r="D491" s="66" t="s">
        <v>8</v>
      </c>
      <c r="E491" s="66" t="s">
        <v>4</v>
      </c>
      <c r="F491" s="27" t="s">
        <v>38</v>
      </c>
      <c r="G491" s="27" t="s">
        <v>120</v>
      </c>
      <c r="H491" s="27"/>
      <c r="I491" s="27"/>
      <c r="J491" s="66"/>
      <c r="K491" s="62">
        <f>SUM(K492)</f>
        <v>14402.3</v>
      </c>
      <c r="L491" s="6"/>
    </row>
    <row r="492" spans="1:12" s="16" customFormat="1" ht="31.5" customHeight="1" x14ac:dyDescent="0.25">
      <c r="A492" s="112"/>
      <c r="B492" s="63" t="s">
        <v>283</v>
      </c>
      <c r="C492" s="65">
        <v>925</v>
      </c>
      <c r="D492" s="66" t="s">
        <v>8</v>
      </c>
      <c r="E492" s="66" t="s">
        <v>4</v>
      </c>
      <c r="F492" s="27" t="s">
        <v>38</v>
      </c>
      <c r="G492" s="27" t="s">
        <v>120</v>
      </c>
      <c r="H492" s="27" t="s">
        <v>2</v>
      </c>
      <c r="I492" s="27"/>
      <c r="J492" s="66"/>
      <c r="K492" s="62">
        <f>SUM(K493)</f>
        <v>14402.3</v>
      </c>
      <c r="L492" s="6"/>
    </row>
    <row r="493" spans="1:12" s="16" customFormat="1" ht="31.5" customHeight="1" x14ac:dyDescent="0.25">
      <c r="A493" s="112"/>
      <c r="B493" s="63" t="s">
        <v>377</v>
      </c>
      <c r="C493" s="65">
        <v>925</v>
      </c>
      <c r="D493" s="66" t="s">
        <v>8</v>
      </c>
      <c r="E493" s="66" t="s">
        <v>4</v>
      </c>
      <c r="F493" s="27" t="s">
        <v>38</v>
      </c>
      <c r="G493" s="27" t="s">
        <v>120</v>
      </c>
      <c r="H493" s="27" t="s">
        <v>2</v>
      </c>
      <c r="I493" s="27" t="s">
        <v>128</v>
      </c>
      <c r="J493" s="66"/>
      <c r="K493" s="62">
        <f t="shared" ref="K493" si="30">SUM(K494)</f>
        <v>14402.3</v>
      </c>
      <c r="L493" s="6"/>
    </row>
    <row r="494" spans="1:12" s="16" customFormat="1" ht="31.5" customHeight="1" x14ac:dyDescent="0.25">
      <c r="A494" s="112"/>
      <c r="B494" s="39" t="s">
        <v>110</v>
      </c>
      <c r="C494" s="65">
        <v>925</v>
      </c>
      <c r="D494" s="66" t="s">
        <v>8</v>
      </c>
      <c r="E494" s="66" t="s">
        <v>4</v>
      </c>
      <c r="F494" s="27" t="s">
        <v>38</v>
      </c>
      <c r="G494" s="27" t="s">
        <v>120</v>
      </c>
      <c r="H494" s="27" t="s">
        <v>2</v>
      </c>
      <c r="I494" s="27" t="s">
        <v>128</v>
      </c>
      <c r="J494" s="66" t="s">
        <v>56</v>
      </c>
      <c r="K494" s="62">
        <v>14402.3</v>
      </c>
      <c r="L494" s="6">
        <v>-0.1</v>
      </c>
    </row>
    <row r="495" spans="1:12" s="16" customFormat="1" ht="18" customHeight="1" x14ac:dyDescent="0.25">
      <c r="A495" s="112"/>
      <c r="B495" s="63" t="s">
        <v>124</v>
      </c>
      <c r="C495" s="65">
        <v>925</v>
      </c>
      <c r="D495" s="66" t="s">
        <v>8</v>
      </c>
      <c r="E495" s="66" t="s">
        <v>5</v>
      </c>
      <c r="F495" s="27"/>
      <c r="G495" s="27"/>
      <c r="H495" s="27"/>
      <c r="I495" s="27"/>
      <c r="J495" s="66"/>
      <c r="K495" s="62">
        <f>SUM(K496+K507)</f>
        <v>120617.4</v>
      </c>
      <c r="L495" s="6"/>
    </row>
    <row r="496" spans="1:12" s="16" customFormat="1" ht="18" customHeight="1" x14ac:dyDescent="0.25">
      <c r="A496" s="112"/>
      <c r="B496" s="63" t="s">
        <v>279</v>
      </c>
      <c r="C496" s="65">
        <v>925</v>
      </c>
      <c r="D496" s="66" t="s">
        <v>8</v>
      </c>
      <c r="E496" s="66" t="s">
        <v>5</v>
      </c>
      <c r="F496" s="66" t="s">
        <v>2</v>
      </c>
      <c r="G496" s="65"/>
      <c r="H496" s="66"/>
      <c r="I496" s="66"/>
      <c r="J496" s="66"/>
      <c r="K496" s="62">
        <f t="shared" ref="K496:K499" si="31">SUM(K497)</f>
        <v>114753</v>
      </c>
      <c r="L496" s="6"/>
    </row>
    <row r="497" spans="1:12" s="16" customFormat="1" ht="18" customHeight="1" x14ac:dyDescent="0.25">
      <c r="A497" s="112"/>
      <c r="B497" s="31" t="s">
        <v>280</v>
      </c>
      <c r="C497" s="65">
        <v>925</v>
      </c>
      <c r="D497" s="66" t="s">
        <v>8</v>
      </c>
      <c r="E497" s="66" t="s">
        <v>5</v>
      </c>
      <c r="F497" s="66" t="s">
        <v>2</v>
      </c>
      <c r="G497" s="65">
        <v>1</v>
      </c>
      <c r="H497" s="66"/>
      <c r="I497" s="66"/>
      <c r="J497" s="66"/>
      <c r="K497" s="62">
        <f>SUM(K498+K504)</f>
        <v>114753</v>
      </c>
      <c r="L497" s="6"/>
    </row>
    <row r="498" spans="1:12" s="16" customFormat="1" ht="47.25" customHeight="1" x14ac:dyDescent="0.25">
      <c r="A498" s="112"/>
      <c r="B498" s="31" t="s">
        <v>99</v>
      </c>
      <c r="C498" s="65">
        <v>925</v>
      </c>
      <c r="D498" s="66" t="s">
        <v>8</v>
      </c>
      <c r="E498" s="66" t="s">
        <v>5</v>
      </c>
      <c r="F498" s="66" t="s">
        <v>2</v>
      </c>
      <c r="G498" s="65">
        <v>1</v>
      </c>
      <c r="H498" s="66" t="s">
        <v>4</v>
      </c>
      <c r="I498" s="66"/>
      <c r="J498" s="66"/>
      <c r="K498" s="62">
        <f>SUM(K499+K501)</f>
        <v>114720.9</v>
      </c>
      <c r="L498" s="6"/>
    </row>
    <row r="499" spans="1:12" s="16" customFormat="1" ht="47.25" customHeight="1" x14ac:dyDescent="0.25">
      <c r="A499" s="112"/>
      <c r="B499" s="31" t="s">
        <v>102</v>
      </c>
      <c r="C499" s="65">
        <v>925</v>
      </c>
      <c r="D499" s="66" t="s">
        <v>8</v>
      </c>
      <c r="E499" s="66" t="s">
        <v>5</v>
      </c>
      <c r="F499" s="66" t="s">
        <v>2</v>
      </c>
      <c r="G499" s="65">
        <v>1</v>
      </c>
      <c r="H499" s="66" t="s">
        <v>4</v>
      </c>
      <c r="I499" s="66" t="s">
        <v>79</v>
      </c>
      <c r="J499" s="66"/>
      <c r="K499" s="62">
        <f t="shared" si="31"/>
        <v>30222.9</v>
      </c>
      <c r="L499" s="6"/>
    </row>
    <row r="500" spans="1:12" s="16" customFormat="1" ht="31.5" customHeight="1" x14ac:dyDescent="0.25">
      <c r="A500" s="112"/>
      <c r="B500" s="39" t="s">
        <v>110</v>
      </c>
      <c r="C500" s="65">
        <v>925</v>
      </c>
      <c r="D500" s="66" t="s">
        <v>8</v>
      </c>
      <c r="E500" s="66" t="s">
        <v>5</v>
      </c>
      <c r="F500" s="66" t="s">
        <v>2</v>
      </c>
      <c r="G500" s="65">
        <v>1</v>
      </c>
      <c r="H500" s="66" t="s">
        <v>4</v>
      </c>
      <c r="I500" s="66" t="s">
        <v>79</v>
      </c>
      <c r="J500" s="66" t="s">
        <v>56</v>
      </c>
      <c r="K500" s="62">
        <v>30222.9</v>
      </c>
      <c r="L500" s="6"/>
    </row>
    <row r="501" spans="1:12" s="16" customFormat="1" ht="31.5" customHeight="1" x14ac:dyDescent="0.25">
      <c r="A501" s="112"/>
      <c r="B501" s="29" t="s">
        <v>197</v>
      </c>
      <c r="C501" s="65">
        <v>925</v>
      </c>
      <c r="D501" s="66" t="s">
        <v>8</v>
      </c>
      <c r="E501" s="66" t="s">
        <v>5</v>
      </c>
      <c r="F501" s="66" t="s">
        <v>2</v>
      </c>
      <c r="G501" s="65">
        <v>1</v>
      </c>
      <c r="H501" s="66" t="s">
        <v>4</v>
      </c>
      <c r="I501" s="66" t="s">
        <v>196</v>
      </c>
      <c r="J501" s="66"/>
      <c r="K501" s="62">
        <f>SUM(K502:K503)</f>
        <v>84498</v>
      </c>
      <c r="L501" s="6"/>
    </row>
    <row r="502" spans="1:12" s="16" customFormat="1" ht="31.5" customHeight="1" x14ac:dyDescent="0.25">
      <c r="A502" s="112"/>
      <c r="B502" s="39" t="s">
        <v>110</v>
      </c>
      <c r="C502" s="65">
        <v>925</v>
      </c>
      <c r="D502" s="66" t="s">
        <v>8</v>
      </c>
      <c r="E502" s="66" t="s">
        <v>5</v>
      </c>
      <c r="F502" s="66" t="s">
        <v>2</v>
      </c>
      <c r="G502" s="65">
        <v>1</v>
      </c>
      <c r="H502" s="66" t="s">
        <v>4</v>
      </c>
      <c r="I502" s="66" t="s">
        <v>196</v>
      </c>
      <c r="J502" s="66" t="s">
        <v>56</v>
      </c>
      <c r="K502" s="62">
        <v>84498</v>
      </c>
      <c r="L502" s="6"/>
    </row>
    <row r="503" spans="1:12" s="16" customFormat="1" ht="18" customHeight="1" x14ac:dyDescent="0.25">
      <c r="A503" s="112"/>
      <c r="B503" s="29" t="s">
        <v>48</v>
      </c>
      <c r="C503" s="65">
        <v>925</v>
      </c>
      <c r="D503" s="66" t="s">
        <v>8</v>
      </c>
      <c r="E503" s="66" t="s">
        <v>5</v>
      </c>
      <c r="F503" s="66" t="s">
        <v>2</v>
      </c>
      <c r="G503" s="65">
        <v>1</v>
      </c>
      <c r="H503" s="66" t="s">
        <v>4</v>
      </c>
      <c r="I503" s="66" t="s">
        <v>196</v>
      </c>
      <c r="J503" s="66" t="s">
        <v>49</v>
      </c>
      <c r="K503" s="62"/>
      <c r="L503" s="6"/>
    </row>
    <row r="504" spans="1:12" s="16" customFormat="1" ht="63" customHeight="1" x14ac:dyDescent="0.25">
      <c r="A504" s="112"/>
      <c r="B504" s="31" t="s">
        <v>97</v>
      </c>
      <c r="C504" s="65">
        <v>925</v>
      </c>
      <c r="D504" s="66" t="s">
        <v>8</v>
      </c>
      <c r="E504" s="66" t="s">
        <v>5</v>
      </c>
      <c r="F504" s="66" t="s">
        <v>2</v>
      </c>
      <c r="G504" s="65">
        <v>1</v>
      </c>
      <c r="H504" s="66" t="s">
        <v>28</v>
      </c>
      <c r="I504" s="66"/>
      <c r="J504" s="66"/>
      <c r="K504" s="62">
        <f>SUM(K505)</f>
        <v>32.1</v>
      </c>
      <c r="L504" s="6"/>
    </row>
    <row r="505" spans="1:12" s="16" customFormat="1" ht="94.5" customHeight="1" x14ac:dyDescent="0.25">
      <c r="A505" s="112"/>
      <c r="B505" s="30" t="s">
        <v>162</v>
      </c>
      <c r="C505" s="65">
        <v>925</v>
      </c>
      <c r="D505" s="66" t="s">
        <v>8</v>
      </c>
      <c r="E505" s="66" t="s">
        <v>5</v>
      </c>
      <c r="F505" s="66" t="s">
        <v>2</v>
      </c>
      <c r="G505" s="65">
        <v>1</v>
      </c>
      <c r="H505" s="66" t="s">
        <v>28</v>
      </c>
      <c r="I505" s="66" t="s">
        <v>98</v>
      </c>
      <c r="J505" s="66"/>
      <c r="K505" s="62">
        <f>SUM(K506:K506)</f>
        <v>32.1</v>
      </c>
      <c r="L505" s="6"/>
    </row>
    <row r="506" spans="1:12" s="16" customFormat="1" ht="31.5" customHeight="1" x14ac:dyDescent="0.25">
      <c r="A506" s="112"/>
      <c r="B506" s="29" t="s">
        <v>110</v>
      </c>
      <c r="C506" s="65">
        <v>925</v>
      </c>
      <c r="D506" s="66" t="s">
        <v>8</v>
      </c>
      <c r="E506" s="66" t="s">
        <v>5</v>
      </c>
      <c r="F506" s="66" t="s">
        <v>2</v>
      </c>
      <c r="G506" s="65">
        <v>1</v>
      </c>
      <c r="H506" s="66" t="s">
        <v>28</v>
      </c>
      <c r="I506" s="66" t="s">
        <v>98</v>
      </c>
      <c r="J506" s="66" t="s">
        <v>56</v>
      </c>
      <c r="K506" s="62">
        <v>32.1</v>
      </c>
      <c r="L506" s="6"/>
    </row>
    <row r="507" spans="1:12" s="16" customFormat="1" ht="31.5" customHeight="1" x14ac:dyDescent="0.25">
      <c r="A507" s="112"/>
      <c r="B507" s="29" t="s">
        <v>123</v>
      </c>
      <c r="C507" s="65">
        <v>925</v>
      </c>
      <c r="D507" s="66" t="s">
        <v>8</v>
      </c>
      <c r="E507" s="66" t="s">
        <v>5</v>
      </c>
      <c r="F507" s="66" t="s">
        <v>38</v>
      </c>
      <c r="G507" s="65"/>
      <c r="H507" s="66"/>
      <c r="I507" s="66"/>
      <c r="J507" s="66"/>
      <c r="K507" s="62">
        <f>K508</f>
        <v>5864.4</v>
      </c>
      <c r="L507" s="6"/>
    </row>
    <row r="508" spans="1:12" s="16" customFormat="1" ht="18" customHeight="1" x14ac:dyDescent="0.25">
      <c r="A508" s="112"/>
      <c r="B508" s="63" t="s">
        <v>281</v>
      </c>
      <c r="C508" s="65">
        <v>925</v>
      </c>
      <c r="D508" s="66" t="s">
        <v>8</v>
      </c>
      <c r="E508" s="66" t="s">
        <v>5</v>
      </c>
      <c r="F508" s="66" t="s">
        <v>38</v>
      </c>
      <c r="G508" s="65">
        <v>5</v>
      </c>
      <c r="H508" s="66"/>
      <c r="I508" s="66"/>
      <c r="J508" s="66"/>
      <c r="K508" s="62">
        <f>K509</f>
        <v>5864.4</v>
      </c>
      <c r="L508" s="6"/>
    </row>
    <row r="509" spans="1:12" s="16" customFormat="1" ht="31.5" customHeight="1" x14ac:dyDescent="0.25">
      <c r="A509" s="112"/>
      <c r="B509" s="63" t="s">
        <v>283</v>
      </c>
      <c r="C509" s="65">
        <v>925</v>
      </c>
      <c r="D509" s="66" t="s">
        <v>8</v>
      </c>
      <c r="E509" s="66" t="s">
        <v>5</v>
      </c>
      <c r="F509" s="66" t="s">
        <v>38</v>
      </c>
      <c r="G509" s="65">
        <v>5</v>
      </c>
      <c r="H509" s="66" t="s">
        <v>2</v>
      </c>
      <c r="I509" s="66"/>
      <c r="J509" s="66"/>
      <c r="K509" s="62">
        <f>K510</f>
        <v>5864.4</v>
      </c>
      <c r="L509" s="6"/>
    </row>
    <row r="510" spans="1:12" s="16" customFormat="1" ht="31.5" customHeight="1" x14ac:dyDescent="0.25">
      <c r="A510" s="112"/>
      <c r="B510" s="63" t="s">
        <v>377</v>
      </c>
      <c r="C510" s="65">
        <v>925</v>
      </c>
      <c r="D510" s="66" t="s">
        <v>8</v>
      </c>
      <c r="E510" s="66" t="s">
        <v>5</v>
      </c>
      <c r="F510" s="66" t="s">
        <v>38</v>
      </c>
      <c r="G510" s="65">
        <v>5</v>
      </c>
      <c r="H510" s="66" t="s">
        <v>2</v>
      </c>
      <c r="I510" s="66" t="s">
        <v>128</v>
      </c>
      <c r="J510" s="66"/>
      <c r="K510" s="62">
        <f>K511</f>
        <v>5864.4</v>
      </c>
      <c r="L510" s="6"/>
    </row>
    <row r="511" spans="1:12" s="16" customFormat="1" ht="31.5" customHeight="1" x14ac:dyDescent="0.25">
      <c r="A511" s="112"/>
      <c r="B511" s="39" t="s">
        <v>110</v>
      </c>
      <c r="C511" s="65">
        <v>925</v>
      </c>
      <c r="D511" s="66" t="s">
        <v>8</v>
      </c>
      <c r="E511" s="66" t="s">
        <v>5</v>
      </c>
      <c r="F511" s="66" t="s">
        <v>38</v>
      </c>
      <c r="G511" s="65">
        <v>5</v>
      </c>
      <c r="H511" s="66" t="s">
        <v>2</v>
      </c>
      <c r="I511" s="66" t="s">
        <v>128</v>
      </c>
      <c r="J511" s="66" t="s">
        <v>56</v>
      </c>
      <c r="K511" s="62">
        <v>5864.4</v>
      </c>
      <c r="L511" s="6"/>
    </row>
    <row r="512" spans="1:12" s="16" customFormat="1" ht="18" customHeight="1" x14ac:dyDescent="0.25">
      <c r="A512" s="112"/>
      <c r="B512" s="63" t="s">
        <v>26</v>
      </c>
      <c r="C512" s="65">
        <v>925</v>
      </c>
      <c r="D512" s="27" t="s">
        <v>8</v>
      </c>
      <c r="E512" s="66" t="s">
        <v>23</v>
      </c>
      <c r="F512" s="66"/>
      <c r="G512" s="65"/>
      <c r="H512" s="66"/>
      <c r="I512" s="66"/>
      <c r="J512" s="66"/>
      <c r="K512" s="62">
        <f>SUM(K513)</f>
        <v>158329</v>
      </c>
      <c r="L512" s="6"/>
    </row>
    <row r="513" spans="1:12" s="16" customFormat="1" ht="18" customHeight="1" x14ac:dyDescent="0.25">
      <c r="A513" s="112"/>
      <c r="B513" s="63" t="s">
        <v>279</v>
      </c>
      <c r="C513" s="65">
        <v>925</v>
      </c>
      <c r="D513" s="66" t="s">
        <v>8</v>
      </c>
      <c r="E513" s="66" t="s">
        <v>23</v>
      </c>
      <c r="F513" s="66" t="s">
        <v>2</v>
      </c>
      <c r="G513" s="65"/>
      <c r="H513" s="66"/>
      <c r="I513" s="66"/>
      <c r="J513" s="66"/>
      <c r="K513" s="62">
        <f>SUM(K514)</f>
        <v>158329</v>
      </c>
      <c r="L513" s="6"/>
    </row>
    <row r="514" spans="1:12" s="16" customFormat="1" ht="18" customHeight="1" x14ac:dyDescent="0.25">
      <c r="A514" s="112"/>
      <c r="B514" s="63" t="s">
        <v>280</v>
      </c>
      <c r="C514" s="65">
        <v>925</v>
      </c>
      <c r="D514" s="66" t="s">
        <v>8</v>
      </c>
      <c r="E514" s="66" t="s">
        <v>23</v>
      </c>
      <c r="F514" s="66" t="s">
        <v>2</v>
      </c>
      <c r="G514" s="65">
        <v>1</v>
      </c>
      <c r="H514" s="66"/>
      <c r="I514" s="66"/>
      <c r="J514" s="66"/>
      <c r="K514" s="62">
        <f>SUM(K541+K546+K515+K534+K549+K555)</f>
        <v>158329</v>
      </c>
      <c r="L514" s="6"/>
    </row>
    <row r="515" spans="1:12" s="16" customFormat="1" ht="47.25" customHeight="1" x14ac:dyDescent="0.25">
      <c r="A515" s="112"/>
      <c r="B515" s="31" t="s">
        <v>99</v>
      </c>
      <c r="C515" s="65">
        <v>925</v>
      </c>
      <c r="D515" s="66" t="s">
        <v>8</v>
      </c>
      <c r="E515" s="66" t="s">
        <v>23</v>
      </c>
      <c r="F515" s="66" t="s">
        <v>2</v>
      </c>
      <c r="G515" s="65">
        <v>1</v>
      </c>
      <c r="H515" s="66" t="s">
        <v>4</v>
      </c>
      <c r="I515" s="66"/>
      <c r="J515" s="66"/>
      <c r="K515" s="62">
        <f>SUM(K516+K520+K531+K529+K527+K525)</f>
        <v>151295.79999999999</v>
      </c>
      <c r="L515" s="6"/>
    </row>
    <row r="516" spans="1:12" s="16" customFormat="1" ht="18" customHeight="1" x14ac:dyDescent="0.25">
      <c r="A516" s="112"/>
      <c r="B516" s="63" t="s">
        <v>45</v>
      </c>
      <c r="C516" s="65">
        <v>925</v>
      </c>
      <c r="D516" s="66" t="s">
        <v>8</v>
      </c>
      <c r="E516" s="66" t="s">
        <v>23</v>
      </c>
      <c r="F516" s="66" t="s">
        <v>2</v>
      </c>
      <c r="G516" s="65">
        <v>1</v>
      </c>
      <c r="H516" s="66" t="s">
        <v>4</v>
      </c>
      <c r="I516" s="66" t="s">
        <v>74</v>
      </c>
      <c r="J516" s="66"/>
      <c r="K516" s="62">
        <f>SUM(K517:K519)</f>
        <v>9071.6999999999989</v>
      </c>
      <c r="L516" s="6"/>
    </row>
    <row r="517" spans="1:12" s="16" customFormat="1" ht="47.25" customHeight="1" x14ac:dyDescent="0.25">
      <c r="A517" s="112"/>
      <c r="B517" s="63" t="s">
        <v>111</v>
      </c>
      <c r="C517" s="65">
        <v>925</v>
      </c>
      <c r="D517" s="66" t="s">
        <v>8</v>
      </c>
      <c r="E517" s="66" t="s">
        <v>23</v>
      </c>
      <c r="F517" s="66" t="s">
        <v>2</v>
      </c>
      <c r="G517" s="65">
        <v>1</v>
      </c>
      <c r="H517" s="66" t="s">
        <v>4</v>
      </c>
      <c r="I517" s="66" t="s">
        <v>74</v>
      </c>
      <c r="J517" s="66" t="s">
        <v>46</v>
      </c>
      <c r="K517" s="62">
        <v>9061.9</v>
      </c>
      <c r="L517" s="6"/>
    </row>
    <row r="518" spans="1:12" s="16" customFormat="1" ht="31.5" customHeight="1" x14ac:dyDescent="0.25">
      <c r="A518" s="112"/>
      <c r="B518" s="63" t="s">
        <v>112</v>
      </c>
      <c r="C518" s="65">
        <v>925</v>
      </c>
      <c r="D518" s="66" t="s">
        <v>8</v>
      </c>
      <c r="E518" s="66" t="s">
        <v>23</v>
      </c>
      <c r="F518" s="66" t="s">
        <v>2</v>
      </c>
      <c r="G518" s="65">
        <v>1</v>
      </c>
      <c r="H518" s="66" t="s">
        <v>4</v>
      </c>
      <c r="I518" s="66" t="s">
        <v>74</v>
      </c>
      <c r="J518" s="66" t="s">
        <v>47</v>
      </c>
      <c r="K518" s="62">
        <v>8.8000000000000007</v>
      </c>
      <c r="L518" s="6"/>
    </row>
    <row r="519" spans="1:12" s="16" customFormat="1" ht="18" customHeight="1" x14ac:dyDescent="0.25">
      <c r="A519" s="112"/>
      <c r="B519" s="63" t="s">
        <v>48</v>
      </c>
      <c r="C519" s="65">
        <v>925</v>
      </c>
      <c r="D519" s="66" t="s">
        <v>8</v>
      </c>
      <c r="E519" s="66" t="s">
        <v>23</v>
      </c>
      <c r="F519" s="66" t="s">
        <v>2</v>
      </c>
      <c r="G519" s="65">
        <v>1</v>
      </c>
      <c r="H519" s="66" t="s">
        <v>4</v>
      </c>
      <c r="I519" s="66" t="s">
        <v>74</v>
      </c>
      <c r="J519" s="66" t="s">
        <v>49</v>
      </c>
      <c r="K519" s="62">
        <v>1</v>
      </c>
      <c r="L519" s="6"/>
    </row>
    <row r="520" spans="1:12" s="16" customFormat="1" ht="47.25" customHeight="1" x14ac:dyDescent="0.25">
      <c r="A520" s="112"/>
      <c r="B520" s="31" t="s">
        <v>102</v>
      </c>
      <c r="C520" s="65">
        <v>925</v>
      </c>
      <c r="D520" s="66" t="s">
        <v>8</v>
      </c>
      <c r="E520" s="66" t="s">
        <v>23</v>
      </c>
      <c r="F520" s="66" t="s">
        <v>2</v>
      </c>
      <c r="G520" s="65">
        <v>1</v>
      </c>
      <c r="H520" s="66" t="s">
        <v>4</v>
      </c>
      <c r="I520" s="66" t="s">
        <v>79</v>
      </c>
      <c r="J520" s="66"/>
      <c r="K520" s="62">
        <f>SUM(K521:K524)</f>
        <v>114811.09999999999</v>
      </c>
      <c r="L520" s="6"/>
    </row>
    <row r="521" spans="1:12" s="16" customFormat="1" ht="47.25" customHeight="1" x14ac:dyDescent="0.25">
      <c r="A521" s="112"/>
      <c r="B521" s="63" t="s">
        <v>111</v>
      </c>
      <c r="C521" s="65">
        <v>925</v>
      </c>
      <c r="D521" s="66" t="s">
        <v>8</v>
      </c>
      <c r="E521" s="66" t="s">
        <v>23</v>
      </c>
      <c r="F521" s="66" t="s">
        <v>2</v>
      </c>
      <c r="G521" s="65">
        <v>1</v>
      </c>
      <c r="H521" s="66" t="s">
        <v>4</v>
      </c>
      <c r="I521" s="66" t="s">
        <v>79</v>
      </c>
      <c r="J521" s="66" t="s">
        <v>46</v>
      </c>
      <c r="K521" s="62">
        <f>90359.9+11639.6</f>
        <v>101999.5</v>
      </c>
      <c r="L521" s="6"/>
    </row>
    <row r="522" spans="1:12" s="16" customFormat="1" ht="31.5" customHeight="1" x14ac:dyDescent="0.25">
      <c r="A522" s="112"/>
      <c r="B522" s="63" t="s">
        <v>112</v>
      </c>
      <c r="C522" s="65">
        <v>925</v>
      </c>
      <c r="D522" s="66" t="s">
        <v>8</v>
      </c>
      <c r="E522" s="66" t="s">
        <v>23</v>
      </c>
      <c r="F522" s="66" t="s">
        <v>2</v>
      </c>
      <c r="G522" s="65">
        <v>1</v>
      </c>
      <c r="H522" s="66" t="s">
        <v>4</v>
      </c>
      <c r="I522" s="66" t="s">
        <v>79</v>
      </c>
      <c r="J522" s="66" t="s">
        <v>47</v>
      </c>
      <c r="K522" s="62">
        <v>12734.7</v>
      </c>
      <c r="L522" s="6"/>
    </row>
    <row r="523" spans="1:12" s="16" customFormat="1" ht="18" customHeight="1" x14ac:dyDescent="0.25">
      <c r="A523" s="112"/>
      <c r="B523" s="63" t="s">
        <v>53</v>
      </c>
      <c r="C523" s="65">
        <v>925</v>
      </c>
      <c r="D523" s="66" t="s">
        <v>8</v>
      </c>
      <c r="E523" s="66" t="s">
        <v>23</v>
      </c>
      <c r="F523" s="66" t="s">
        <v>2</v>
      </c>
      <c r="G523" s="65">
        <v>1</v>
      </c>
      <c r="H523" s="66" t="s">
        <v>4</v>
      </c>
      <c r="I523" s="66" t="s">
        <v>79</v>
      </c>
      <c r="J523" s="66" t="s">
        <v>54</v>
      </c>
      <c r="K523" s="62"/>
      <c r="L523" s="6"/>
    </row>
    <row r="524" spans="1:12" s="16" customFormat="1" ht="18" customHeight="1" x14ac:dyDescent="0.25">
      <c r="A524" s="112"/>
      <c r="B524" s="63" t="s">
        <v>48</v>
      </c>
      <c r="C524" s="65">
        <v>925</v>
      </c>
      <c r="D524" s="66" t="s">
        <v>8</v>
      </c>
      <c r="E524" s="66" t="s">
        <v>23</v>
      </c>
      <c r="F524" s="66" t="s">
        <v>2</v>
      </c>
      <c r="G524" s="65">
        <v>1</v>
      </c>
      <c r="H524" s="66" t="s">
        <v>4</v>
      </c>
      <c r="I524" s="66" t="s">
        <v>79</v>
      </c>
      <c r="J524" s="66" t="s">
        <v>49</v>
      </c>
      <c r="K524" s="62">
        <v>76.900000000000006</v>
      </c>
      <c r="L524" s="6"/>
    </row>
    <row r="525" spans="1:12" s="16" customFormat="1" ht="18" customHeight="1" x14ac:dyDescent="0.25">
      <c r="A525" s="112"/>
      <c r="B525" s="63" t="s">
        <v>186</v>
      </c>
      <c r="C525" s="65">
        <v>925</v>
      </c>
      <c r="D525" s="66" t="s">
        <v>8</v>
      </c>
      <c r="E525" s="27" t="s">
        <v>23</v>
      </c>
      <c r="F525" s="27" t="s">
        <v>2</v>
      </c>
      <c r="G525" s="68">
        <v>1</v>
      </c>
      <c r="H525" s="66" t="s">
        <v>4</v>
      </c>
      <c r="I525" s="27" t="s">
        <v>185</v>
      </c>
      <c r="J525" s="27"/>
      <c r="K525" s="62">
        <f>SUM(K526)</f>
        <v>0</v>
      </c>
      <c r="L525" s="6"/>
    </row>
    <row r="526" spans="1:12" s="16" customFormat="1" ht="31.5" customHeight="1" x14ac:dyDescent="0.25">
      <c r="A526" s="112"/>
      <c r="B526" s="63" t="s">
        <v>112</v>
      </c>
      <c r="C526" s="65">
        <v>925</v>
      </c>
      <c r="D526" s="27" t="s">
        <v>8</v>
      </c>
      <c r="E526" s="27" t="s">
        <v>23</v>
      </c>
      <c r="F526" s="27" t="s">
        <v>2</v>
      </c>
      <c r="G526" s="68">
        <v>1</v>
      </c>
      <c r="H526" s="66" t="s">
        <v>4</v>
      </c>
      <c r="I526" s="27" t="s">
        <v>185</v>
      </c>
      <c r="J526" s="27" t="s">
        <v>47</v>
      </c>
      <c r="K526" s="62"/>
      <c r="L526" s="6"/>
    </row>
    <row r="527" spans="1:12" s="16" customFormat="1" ht="110.25" customHeight="1" x14ac:dyDescent="0.25">
      <c r="A527" s="112"/>
      <c r="B527" s="31" t="s">
        <v>235</v>
      </c>
      <c r="C527" s="65">
        <v>925</v>
      </c>
      <c r="D527" s="66" t="s">
        <v>8</v>
      </c>
      <c r="E527" s="66" t="s">
        <v>23</v>
      </c>
      <c r="F527" s="66" t="s">
        <v>2</v>
      </c>
      <c r="G527" s="65">
        <v>1</v>
      </c>
      <c r="H527" s="66" t="s">
        <v>4</v>
      </c>
      <c r="I527" s="66" t="s">
        <v>234</v>
      </c>
      <c r="J527" s="66"/>
      <c r="K527" s="62">
        <f>K528</f>
        <v>0</v>
      </c>
      <c r="L527" s="6"/>
    </row>
    <row r="528" spans="1:12" s="16" customFormat="1" ht="31.5" customHeight="1" x14ac:dyDescent="0.25">
      <c r="A528" s="112"/>
      <c r="B528" s="29" t="s">
        <v>110</v>
      </c>
      <c r="C528" s="65">
        <v>925</v>
      </c>
      <c r="D528" s="66" t="s">
        <v>8</v>
      </c>
      <c r="E528" s="66" t="s">
        <v>23</v>
      </c>
      <c r="F528" s="66" t="s">
        <v>2</v>
      </c>
      <c r="G528" s="65">
        <v>1</v>
      </c>
      <c r="H528" s="66" t="s">
        <v>4</v>
      </c>
      <c r="I528" s="66" t="s">
        <v>234</v>
      </c>
      <c r="J528" s="66" t="s">
        <v>56</v>
      </c>
      <c r="K528" s="62"/>
      <c r="L528" s="6"/>
    </row>
    <row r="529" spans="1:12" s="16" customFormat="1" ht="63" customHeight="1" x14ac:dyDescent="0.25">
      <c r="A529" s="112"/>
      <c r="B529" s="31" t="s">
        <v>164</v>
      </c>
      <c r="C529" s="65">
        <v>925</v>
      </c>
      <c r="D529" s="66" t="s">
        <v>8</v>
      </c>
      <c r="E529" s="66" t="s">
        <v>23</v>
      </c>
      <c r="F529" s="66" t="s">
        <v>2</v>
      </c>
      <c r="G529" s="65">
        <v>1</v>
      </c>
      <c r="H529" s="66" t="s">
        <v>4</v>
      </c>
      <c r="I529" s="66" t="s">
        <v>105</v>
      </c>
      <c r="J529" s="66"/>
      <c r="K529" s="62">
        <f>K530</f>
        <v>73.2</v>
      </c>
      <c r="L529" s="6"/>
    </row>
    <row r="530" spans="1:12" s="16" customFormat="1" ht="47.25" customHeight="1" x14ac:dyDescent="0.25">
      <c r="A530" s="112"/>
      <c r="B530" s="63" t="s">
        <v>111</v>
      </c>
      <c r="C530" s="65">
        <v>925</v>
      </c>
      <c r="D530" s="66" t="s">
        <v>8</v>
      </c>
      <c r="E530" s="66" t="s">
        <v>23</v>
      </c>
      <c r="F530" s="66" t="s">
        <v>2</v>
      </c>
      <c r="G530" s="65">
        <v>1</v>
      </c>
      <c r="H530" s="66" t="s">
        <v>4</v>
      </c>
      <c r="I530" s="66" t="s">
        <v>105</v>
      </c>
      <c r="J530" s="66" t="s">
        <v>46</v>
      </c>
      <c r="K530" s="62">
        <v>73.2</v>
      </c>
      <c r="L530" s="6"/>
    </row>
    <row r="531" spans="1:12" s="16" customFormat="1" ht="63" customHeight="1" x14ac:dyDescent="0.25">
      <c r="A531" s="112"/>
      <c r="B531" s="29" t="s">
        <v>165</v>
      </c>
      <c r="C531" s="65">
        <v>925</v>
      </c>
      <c r="D531" s="66" t="s">
        <v>8</v>
      </c>
      <c r="E531" s="66" t="s">
        <v>23</v>
      </c>
      <c r="F531" s="66" t="s">
        <v>2</v>
      </c>
      <c r="G531" s="65">
        <v>1</v>
      </c>
      <c r="H531" s="66" t="s">
        <v>4</v>
      </c>
      <c r="I531" s="66" t="s">
        <v>101</v>
      </c>
      <c r="J531" s="66"/>
      <c r="K531" s="62">
        <f>SUM(K532:K533)</f>
        <v>27339.799999999996</v>
      </c>
      <c r="L531" s="6"/>
    </row>
    <row r="532" spans="1:12" s="16" customFormat="1" ht="47.25" customHeight="1" x14ac:dyDescent="0.25">
      <c r="A532" s="112"/>
      <c r="B532" s="63" t="s">
        <v>111</v>
      </c>
      <c r="C532" s="65">
        <v>925</v>
      </c>
      <c r="D532" s="66" t="s">
        <v>8</v>
      </c>
      <c r="E532" s="66" t="s">
        <v>23</v>
      </c>
      <c r="F532" s="66" t="s">
        <v>2</v>
      </c>
      <c r="G532" s="65">
        <v>1</v>
      </c>
      <c r="H532" s="66" t="s">
        <v>4</v>
      </c>
      <c r="I532" s="66" t="s">
        <v>101</v>
      </c>
      <c r="J532" s="66" t="s">
        <v>46</v>
      </c>
      <c r="K532" s="62">
        <f>9510.3+17017.1-335-705+1591.3+1060.7+271-1060.7-9.9</f>
        <v>27339.799999999996</v>
      </c>
      <c r="L532" s="6"/>
    </row>
    <row r="533" spans="1:12" s="16" customFormat="1" ht="31.5" customHeight="1" x14ac:dyDescent="0.25">
      <c r="A533" s="112"/>
      <c r="B533" s="63" t="s">
        <v>112</v>
      </c>
      <c r="C533" s="65">
        <v>925</v>
      </c>
      <c r="D533" s="66" t="s">
        <v>8</v>
      </c>
      <c r="E533" s="66" t="s">
        <v>23</v>
      </c>
      <c r="F533" s="66" t="s">
        <v>2</v>
      </c>
      <c r="G533" s="65">
        <v>1</v>
      </c>
      <c r="H533" s="66" t="s">
        <v>4</v>
      </c>
      <c r="I533" s="66" t="s">
        <v>101</v>
      </c>
      <c r="J533" s="66" t="s">
        <v>47</v>
      </c>
      <c r="K533" s="62"/>
      <c r="L533" s="6"/>
    </row>
    <row r="534" spans="1:12" s="16" customFormat="1" ht="18" customHeight="1" x14ac:dyDescent="0.25">
      <c r="A534" s="112"/>
      <c r="B534" s="63" t="s">
        <v>103</v>
      </c>
      <c r="C534" s="65">
        <v>925</v>
      </c>
      <c r="D534" s="27" t="s">
        <v>8</v>
      </c>
      <c r="E534" s="66" t="s">
        <v>23</v>
      </c>
      <c r="F534" s="66" t="s">
        <v>2</v>
      </c>
      <c r="G534" s="65">
        <v>1</v>
      </c>
      <c r="H534" s="27" t="s">
        <v>6</v>
      </c>
      <c r="I534" s="66"/>
      <c r="J534" s="66"/>
      <c r="K534" s="62">
        <f>K535+K537+K539</f>
        <v>622.4</v>
      </c>
      <c r="L534" s="6"/>
    </row>
    <row r="535" spans="1:12" s="16" customFormat="1" ht="31.5" customHeight="1" x14ac:dyDescent="0.25">
      <c r="A535" s="112"/>
      <c r="B535" s="41" t="s">
        <v>139</v>
      </c>
      <c r="C535" s="65">
        <v>925</v>
      </c>
      <c r="D535" s="66" t="s">
        <v>8</v>
      </c>
      <c r="E535" s="66" t="s">
        <v>23</v>
      </c>
      <c r="F535" s="66" t="s">
        <v>2</v>
      </c>
      <c r="G535" s="65">
        <v>1</v>
      </c>
      <c r="H535" s="27" t="s">
        <v>6</v>
      </c>
      <c r="I535" s="66" t="s">
        <v>122</v>
      </c>
      <c r="J535" s="66"/>
      <c r="K535" s="62">
        <f>K536</f>
        <v>0</v>
      </c>
      <c r="L535" s="6"/>
    </row>
    <row r="536" spans="1:12" s="16" customFormat="1" ht="31.5" customHeight="1" x14ac:dyDescent="0.25">
      <c r="A536" s="112"/>
      <c r="B536" s="29" t="s">
        <v>110</v>
      </c>
      <c r="C536" s="65">
        <v>925</v>
      </c>
      <c r="D536" s="66" t="s">
        <v>8</v>
      </c>
      <c r="E536" s="66" t="s">
        <v>23</v>
      </c>
      <c r="F536" s="66" t="s">
        <v>2</v>
      </c>
      <c r="G536" s="65">
        <v>1</v>
      </c>
      <c r="H536" s="27" t="s">
        <v>6</v>
      </c>
      <c r="I536" s="66" t="s">
        <v>122</v>
      </c>
      <c r="J536" s="66" t="s">
        <v>56</v>
      </c>
      <c r="K536" s="62">
        <f>24086.1-0.1-24086</f>
        <v>0</v>
      </c>
      <c r="L536" s="6"/>
    </row>
    <row r="537" spans="1:12" s="16" customFormat="1" ht="110.25" customHeight="1" x14ac:dyDescent="0.25">
      <c r="A537" s="112"/>
      <c r="B537" s="63" t="s">
        <v>232</v>
      </c>
      <c r="C537" s="65">
        <v>925</v>
      </c>
      <c r="D537" s="66" t="s">
        <v>8</v>
      </c>
      <c r="E537" s="66" t="s">
        <v>23</v>
      </c>
      <c r="F537" s="66" t="s">
        <v>2</v>
      </c>
      <c r="G537" s="65">
        <v>1</v>
      </c>
      <c r="H537" s="27" t="s">
        <v>6</v>
      </c>
      <c r="I537" s="66" t="s">
        <v>104</v>
      </c>
      <c r="J537" s="66"/>
      <c r="K537" s="62">
        <f>SUM(K538)</f>
        <v>590.1</v>
      </c>
      <c r="L537" s="6"/>
    </row>
    <row r="538" spans="1:12" s="16" customFormat="1" ht="47.25" customHeight="1" x14ac:dyDescent="0.25">
      <c r="A538" s="112"/>
      <c r="B538" s="63" t="s">
        <v>111</v>
      </c>
      <c r="C538" s="65">
        <v>925</v>
      </c>
      <c r="D538" s="66" t="s">
        <v>8</v>
      </c>
      <c r="E538" s="66" t="s">
        <v>23</v>
      </c>
      <c r="F538" s="66" t="s">
        <v>2</v>
      </c>
      <c r="G538" s="65">
        <v>1</v>
      </c>
      <c r="H538" s="27" t="s">
        <v>6</v>
      </c>
      <c r="I538" s="66" t="s">
        <v>104</v>
      </c>
      <c r="J538" s="66" t="s">
        <v>46</v>
      </c>
      <c r="K538" s="62">
        <v>590.1</v>
      </c>
      <c r="L538" s="6"/>
    </row>
    <row r="539" spans="1:12" s="16" customFormat="1" ht="78.75" customHeight="1" x14ac:dyDescent="0.25">
      <c r="A539" s="112"/>
      <c r="B539" s="63" t="s">
        <v>319</v>
      </c>
      <c r="C539" s="65">
        <v>925</v>
      </c>
      <c r="D539" s="66" t="s">
        <v>8</v>
      </c>
      <c r="E539" s="66" t="s">
        <v>23</v>
      </c>
      <c r="F539" s="27" t="s">
        <v>2</v>
      </c>
      <c r="G539" s="27" t="s">
        <v>84</v>
      </c>
      <c r="H539" s="27" t="s">
        <v>6</v>
      </c>
      <c r="I539" s="27" t="s">
        <v>195</v>
      </c>
      <c r="J539" s="66"/>
      <c r="K539" s="62">
        <f>K540</f>
        <v>32.299999999999997</v>
      </c>
      <c r="L539" s="6"/>
    </row>
    <row r="540" spans="1:12" s="16" customFormat="1" ht="47.25" customHeight="1" x14ac:dyDescent="0.25">
      <c r="A540" s="112"/>
      <c r="B540" s="63" t="s">
        <v>111</v>
      </c>
      <c r="C540" s="65">
        <v>925</v>
      </c>
      <c r="D540" s="66" t="s">
        <v>8</v>
      </c>
      <c r="E540" s="66" t="s">
        <v>23</v>
      </c>
      <c r="F540" s="27" t="s">
        <v>2</v>
      </c>
      <c r="G540" s="27" t="s">
        <v>84</v>
      </c>
      <c r="H540" s="27" t="s">
        <v>6</v>
      </c>
      <c r="I540" s="27" t="s">
        <v>195</v>
      </c>
      <c r="J540" s="66" t="s">
        <v>46</v>
      </c>
      <c r="K540" s="62">
        <v>32.299999999999997</v>
      </c>
      <c r="L540" s="6"/>
    </row>
    <row r="541" spans="1:12" s="16" customFormat="1" ht="31.5" customHeight="1" x14ac:dyDescent="0.25">
      <c r="A541" s="112"/>
      <c r="B541" s="31" t="s">
        <v>382</v>
      </c>
      <c r="C541" s="65">
        <v>925</v>
      </c>
      <c r="D541" s="66" t="s">
        <v>8</v>
      </c>
      <c r="E541" s="66" t="s">
        <v>23</v>
      </c>
      <c r="F541" s="66" t="s">
        <v>2</v>
      </c>
      <c r="G541" s="65">
        <v>1</v>
      </c>
      <c r="H541" s="66" t="s">
        <v>7</v>
      </c>
      <c r="I541" s="66"/>
      <c r="J541" s="66"/>
      <c r="K541" s="62">
        <f>SUM(K542)</f>
        <v>100.3</v>
      </c>
      <c r="L541" s="6"/>
    </row>
    <row r="542" spans="1:12" s="16" customFormat="1" ht="126" customHeight="1" x14ac:dyDescent="0.25">
      <c r="A542" s="112"/>
      <c r="B542" s="63" t="s">
        <v>163</v>
      </c>
      <c r="C542" s="65">
        <v>925</v>
      </c>
      <c r="D542" s="66" t="s">
        <v>8</v>
      </c>
      <c r="E542" s="66" t="s">
        <v>23</v>
      </c>
      <c r="F542" s="66" t="s">
        <v>2</v>
      </c>
      <c r="G542" s="65">
        <v>1</v>
      </c>
      <c r="H542" s="66" t="s">
        <v>7</v>
      </c>
      <c r="I542" s="66" t="s">
        <v>119</v>
      </c>
      <c r="J542" s="66"/>
      <c r="K542" s="62">
        <f>SUM(K543:K545)</f>
        <v>100.3</v>
      </c>
      <c r="L542" s="6"/>
    </row>
    <row r="543" spans="1:12" s="16" customFormat="1" ht="47.25" customHeight="1" x14ac:dyDescent="0.25">
      <c r="A543" s="112"/>
      <c r="B543" s="63" t="s">
        <v>111</v>
      </c>
      <c r="C543" s="65">
        <v>925</v>
      </c>
      <c r="D543" s="66" t="s">
        <v>8</v>
      </c>
      <c r="E543" s="66" t="s">
        <v>23</v>
      </c>
      <c r="F543" s="66" t="s">
        <v>2</v>
      </c>
      <c r="G543" s="65">
        <v>1</v>
      </c>
      <c r="H543" s="66" t="s">
        <v>7</v>
      </c>
      <c r="I543" s="66" t="s">
        <v>119</v>
      </c>
      <c r="J543" s="66" t="s">
        <v>46</v>
      </c>
      <c r="K543" s="62">
        <v>75.3</v>
      </c>
      <c r="L543" s="6"/>
    </row>
    <row r="544" spans="1:12" s="16" customFormat="1" ht="31.5" customHeight="1" x14ac:dyDescent="0.25">
      <c r="A544" s="112"/>
      <c r="B544" s="63" t="s">
        <v>112</v>
      </c>
      <c r="C544" s="65">
        <v>925</v>
      </c>
      <c r="D544" s="66" t="s">
        <v>8</v>
      </c>
      <c r="E544" s="66" t="s">
        <v>23</v>
      </c>
      <c r="F544" s="66" t="s">
        <v>2</v>
      </c>
      <c r="G544" s="65">
        <v>1</v>
      </c>
      <c r="H544" s="66" t="s">
        <v>7</v>
      </c>
      <c r="I544" s="66" t="s">
        <v>119</v>
      </c>
      <c r="J544" s="66" t="s">
        <v>47</v>
      </c>
      <c r="K544" s="62">
        <v>25</v>
      </c>
      <c r="L544" s="6"/>
    </row>
    <row r="545" spans="1:12" s="16" customFormat="1" ht="18" customHeight="1" x14ac:dyDescent="0.25">
      <c r="A545" s="112"/>
      <c r="B545" s="63" t="s">
        <v>53</v>
      </c>
      <c r="C545" s="65">
        <v>925</v>
      </c>
      <c r="D545" s="66" t="s">
        <v>8</v>
      </c>
      <c r="E545" s="66" t="s">
        <v>23</v>
      </c>
      <c r="F545" s="66" t="s">
        <v>2</v>
      </c>
      <c r="G545" s="65">
        <v>1</v>
      </c>
      <c r="H545" s="66" t="s">
        <v>7</v>
      </c>
      <c r="I545" s="66" t="s">
        <v>119</v>
      </c>
      <c r="J545" s="66" t="s">
        <v>54</v>
      </c>
      <c r="K545" s="62"/>
      <c r="L545" s="6"/>
    </row>
    <row r="546" spans="1:12" s="16" customFormat="1" ht="63" customHeight="1" x14ac:dyDescent="0.25">
      <c r="A546" s="112"/>
      <c r="B546" s="63" t="s">
        <v>97</v>
      </c>
      <c r="C546" s="65">
        <v>925</v>
      </c>
      <c r="D546" s="66" t="s">
        <v>8</v>
      </c>
      <c r="E546" s="66" t="s">
        <v>23</v>
      </c>
      <c r="F546" s="66" t="s">
        <v>2</v>
      </c>
      <c r="G546" s="65">
        <v>1</v>
      </c>
      <c r="H546" s="66" t="s">
        <v>28</v>
      </c>
      <c r="I546" s="66"/>
      <c r="J546" s="66"/>
      <c r="K546" s="62">
        <f>SUM(K547)</f>
        <v>28.9</v>
      </c>
      <c r="L546" s="6"/>
    </row>
    <row r="547" spans="1:12" s="16" customFormat="1" ht="94.5" customHeight="1" x14ac:dyDescent="0.25">
      <c r="A547" s="112"/>
      <c r="B547" s="30" t="s">
        <v>162</v>
      </c>
      <c r="C547" s="65">
        <v>925</v>
      </c>
      <c r="D547" s="66" t="s">
        <v>8</v>
      </c>
      <c r="E547" s="66" t="s">
        <v>23</v>
      </c>
      <c r="F547" s="66" t="s">
        <v>2</v>
      </c>
      <c r="G547" s="65">
        <v>1</v>
      </c>
      <c r="H547" s="66" t="s">
        <v>28</v>
      </c>
      <c r="I547" s="66" t="s">
        <v>98</v>
      </c>
      <c r="J547" s="66"/>
      <c r="K547" s="62">
        <f>SUM(K548)</f>
        <v>28.9</v>
      </c>
      <c r="L547" s="6"/>
    </row>
    <row r="548" spans="1:12" s="16" customFormat="1" ht="47.25" customHeight="1" x14ac:dyDescent="0.25">
      <c r="A548" s="112"/>
      <c r="B548" s="63" t="s">
        <v>111</v>
      </c>
      <c r="C548" s="65">
        <v>925</v>
      </c>
      <c r="D548" s="66" t="s">
        <v>8</v>
      </c>
      <c r="E548" s="66" t="s">
        <v>23</v>
      </c>
      <c r="F548" s="66" t="s">
        <v>2</v>
      </c>
      <c r="G548" s="65">
        <v>1</v>
      </c>
      <c r="H548" s="66" t="s">
        <v>28</v>
      </c>
      <c r="I548" s="66" t="s">
        <v>98</v>
      </c>
      <c r="J548" s="66" t="s">
        <v>46</v>
      </c>
      <c r="K548" s="62">
        <f>8.5+20+0.4</f>
        <v>28.9</v>
      </c>
      <c r="L548" s="6"/>
    </row>
    <row r="549" spans="1:12" s="16" customFormat="1" ht="31.5" customHeight="1" x14ac:dyDescent="0.25">
      <c r="A549" s="112"/>
      <c r="B549" s="63" t="s">
        <v>317</v>
      </c>
      <c r="C549" s="65">
        <v>925</v>
      </c>
      <c r="D549" s="66" t="s">
        <v>8</v>
      </c>
      <c r="E549" s="66" t="s">
        <v>23</v>
      </c>
      <c r="F549" s="27" t="s">
        <v>2</v>
      </c>
      <c r="G549" s="27" t="s">
        <v>84</v>
      </c>
      <c r="H549" s="27" t="s">
        <v>21</v>
      </c>
      <c r="I549" s="27"/>
      <c r="J549" s="66"/>
      <c r="K549" s="62">
        <f>SUM(K552+K550)</f>
        <v>4328.5999999999995</v>
      </c>
      <c r="L549" s="6"/>
    </row>
    <row r="550" spans="1:12" s="16" customFormat="1" ht="18" customHeight="1" x14ac:dyDescent="0.25">
      <c r="A550" s="112"/>
      <c r="B550" s="63" t="s">
        <v>230</v>
      </c>
      <c r="C550" s="65">
        <v>925</v>
      </c>
      <c r="D550" s="66" t="s">
        <v>8</v>
      </c>
      <c r="E550" s="66" t="s">
        <v>23</v>
      </c>
      <c r="F550" s="27" t="s">
        <v>2</v>
      </c>
      <c r="G550" s="27" t="s">
        <v>84</v>
      </c>
      <c r="H550" s="27" t="s">
        <v>21</v>
      </c>
      <c r="I550" s="27" t="s">
        <v>231</v>
      </c>
      <c r="J550" s="66"/>
      <c r="K550" s="62">
        <f>SUM(K551)</f>
        <v>0</v>
      </c>
      <c r="L550" s="6"/>
    </row>
    <row r="551" spans="1:12" s="16" customFormat="1" ht="31.5" customHeight="1" x14ac:dyDescent="0.25">
      <c r="A551" s="112"/>
      <c r="B551" s="63" t="s">
        <v>110</v>
      </c>
      <c r="C551" s="65">
        <v>925</v>
      </c>
      <c r="D551" s="66" t="s">
        <v>8</v>
      </c>
      <c r="E551" s="66" t="s">
        <v>23</v>
      </c>
      <c r="F551" s="27" t="s">
        <v>2</v>
      </c>
      <c r="G551" s="27" t="s">
        <v>84</v>
      </c>
      <c r="H551" s="27" t="s">
        <v>21</v>
      </c>
      <c r="I551" s="27" t="s">
        <v>231</v>
      </c>
      <c r="J551" s="66" t="s">
        <v>56</v>
      </c>
      <c r="K551" s="62"/>
      <c r="L551" s="6"/>
    </row>
    <row r="552" spans="1:12" s="16" customFormat="1" ht="63" customHeight="1" x14ac:dyDescent="0.25">
      <c r="A552" s="112"/>
      <c r="B552" s="63" t="s">
        <v>318</v>
      </c>
      <c r="C552" s="65">
        <v>925</v>
      </c>
      <c r="D552" s="66" t="s">
        <v>8</v>
      </c>
      <c r="E552" s="66" t="s">
        <v>23</v>
      </c>
      <c r="F552" s="27" t="s">
        <v>2</v>
      </c>
      <c r="G552" s="27" t="s">
        <v>84</v>
      </c>
      <c r="H552" s="27" t="s">
        <v>21</v>
      </c>
      <c r="I552" s="27" t="s">
        <v>316</v>
      </c>
      <c r="J552" s="27"/>
      <c r="K552" s="62">
        <f>SUM(K553:K554)</f>
        <v>4328.5999999999995</v>
      </c>
      <c r="L552" s="6"/>
    </row>
    <row r="553" spans="1:12" s="16" customFormat="1" ht="47.25" customHeight="1" x14ac:dyDescent="0.25">
      <c r="A553" s="112"/>
      <c r="B553" s="63" t="s">
        <v>111</v>
      </c>
      <c r="C553" s="65">
        <v>925</v>
      </c>
      <c r="D553" s="66" t="s">
        <v>8</v>
      </c>
      <c r="E553" s="66" t="s">
        <v>23</v>
      </c>
      <c r="F553" s="27" t="s">
        <v>2</v>
      </c>
      <c r="G553" s="27" t="s">
        <v>84</v>
      </c>
      <c r="H553" s="27" t="s">
        <v>21</v>
      </c>
      <c r="I553" s="27" t="s">
        <v>316</v>
      </c>
      <c r="J553" s="27" t="s">
        <v>46</v>
      </c>
      <c r="K553" s="62">
        <v>63.9</v>
      </c>
      <c r="L553" s="6"/>
    </row>
    <row r="554" spans="1:12" s="16" customFormat="1" ht="31.5" customHeight="1" x14ac:dyDescent="0.25">
      <c r="A554" s="112"/>
      <c r="B554" s="29" t="s">
        <v>110</v>
      </c>
      <c r="C554" s="65">
        <v>925</v>
      </c>
      <c r="D554" s="66" t="s">
        <v>8</v>
      </c>
      <c r="E554" s="66" t="s">
        <v>23</v>
      </c>
      <c r="F554" s="27" t="s">
        <v>2</v>
      </c>
      <c r="G554" s="27" t="s">
        <v>84</v>
      </c>
      <c r="H554" s="27" t="s">
        <v>21</v>
      </c>
      <c r="I554" s="27" t="s">
        <v>316</v>
      </c>
      <c r="J554" s="27" t="s">
        <v>56</v>
      </c>
      <c r="K554" s="62">
        <v>4264.7</v>
      </c>
      <c r="L554" s="6"/>
    </row>
    <row r="555" spans="1:12" s="16" customFormat="1" ht="18" customHeight="1" x14ac:dyDescent="0.25">
      <c r="A555" s="112"/>
      <c r="B555" s="63" t="s">
        <v>385</v>
      </c>
      <c r="C555" s="65">
        <v>925</v>
      </c>
      <c r="D555" s="66" t="s">
        <v>8</v>
      </c>
      <c r="E555" s="66" t="s">
        <v>23</v>
      </c>
      <c r="F555" s="27" t="s">
        <v>2</v>
      </c>
      <c r="G555" s="27" t="s">
        <v>84</v>
      </c>
      <c r="H555" s="27" t="s">
        <v>386</v>
      </c>
      <c r="I555" s="27"/>
      <c r="J555" s="66"/>
      <c r="K555" s="62">
        <f>K556</f>
        <v>1953</v>
      </c>
      <c r="L555" s="6"/>
    </row>
    <row r="556" spans="1:12" s="16" customFormat="1" ht="110.25" customHeight="1" x14ac:dyDescent="0.25">
      <c r="A556" s="112"/>
      <c r="B556" s="63" t="s">
        <v>393</v>
      </c>
      <c r="C556" s="65">
        <v>925</v>
      </c>
      <c r="D556" s="66" t="s">
        <v>8</v>
      </c>
      <c r="E556" s="66" t="s">
        <v>23</v>
      </c>
      <c r="F556" s="27" t="s">
        <v>2</v>
      </c>
      <c r="G556" s="27" t="s">
        <v>84</v>
      </c>
      <c r="H556" s="27" t="s">
        <v>386</v>
      </c>
      <c r="I556" s="27" t="s">
        <v>234</v>
      </c>
      <c r="J556" s="66"/>
      <c r="K556" s="62">
        <f>K557</f>
        <v>1953</v>
      </c>
      <c r="L556" s="6"/>
    </row>
    <row r="557" spans="1:12" s="16" customFormat="1" ht="36" customHeight="1" x14ac:dyDescent="0.25">
      <c r="A557" s="112"/>
      <c r="B557" s="63" t="s">
        <v>110</v>
      </c>
      <c r="C557" s="65">
        <v>925</v>
      </c>
      <c r="D557" s="66" t="s">
        <v>8</v>
      </c>
      <c r="E557" s="66" t="s">
        <v>23</v>
      </c>
      <c r="F557" s="27" t="s">
        <v>2</v>
      </c>
      <c r="G557" s="27" t="s">
        <v>84</v>
      </c>
      <c r="H557" s="27" t="s">
        <v>386</v>
      </c>
      <c r="I557" s="27" t="s">
        <v>234</v>
      </c>
      <c r="J557" s="66" t="s">
        <v>56</v>
      </c>
      <c r="K557" s="62">
        <v>1953</v>
      </c>
      <c r="L557" s="6"/>
    </row>
    <row r="558" spans="1:12" s="16" customFormat="1" ht="18" customHeight="1" x14ac:dyDescent="0.25">
      <c r="A558" s="112"/>
      <c r="B558" s="63" t="s">
        <v>20</v>
      </c>
      <c r="C558" s="65">
        <v>925</v>
      </c>
      <c r="D558" s="66" t="s">
        <v>21</v>
      </c>
      <c r="E558" s="66"/>
      <c r="F558" s="66"/>
      <c r="G558" s="65"/>
      <c r="H558" s="66"/>
      <c r="I558" s="66"/>
      <c r="J558" s="66"/>
      <c r="K558" s="62">
        <f t="shared" ref="K558:K562" si="32">SUM(K559)</f>
        <v>15272.8</v>
      </c>
      <c r="L558" s="6"/>
    </row>
    <row r="559" spans="1:12" s="16" customFormat="1" ht="18" customHeight="1" x14ac:dyDescent="0.25">
      <c r="A559" s="112"/>
      <c r="B559" s="63" t="s">
        <v>27</v>
      </c>
      <c r="C559" s="65">
        <v>925</v>
      </c>
      <c r="D559" s="66" t="s">
        <v>21</v>
      </c>
      <c r="E559" s="66" t="s">
        <v>6</v>
      </c>
      <c r="F559" s="66"/>
      <c r="G559" s="65"/>
      <c r="H559" s="66"/>
      <c r="I559" s="66"/>
      <c r="J559" s="66"/>
      <c r="K559" s="62">
        <f t="shared" si="32"/>
        <v>15272.8</v>
      </c>
      <c r="L559" s="6"/>
    </row>
    <row r="560" spans="1:12" s="16" customFormat="1" ht="18" customHeight="1" x14ac:dyDescent="0.25">
      <c r="A560" s="112"/>
      <c r="B560" s="63" t="s">
        <v>279</v>
      </c>
      <c r="C560" s="65">
        <v>925</v>
      </c>
      <c r="D560" s="66" t="s">
        <v>21</v>
      </c>
      <c r="E560" s="66" t="s">
        <v>6</v>
      </c>
      <c r="F560" s="66" t="s">
        <v>2</v>
      </c>
      <c r="G560" s="65"/>
      <c r="H560" s="66"/>
      <c r="I560" s="66"/>
      <c r="J560" s="66"/>
      <c r="K560" s="62">
        <f t="shared" si="32"/>
        <v>15272.8</v>
      </c>
      <c r="L560" s="6"/>
    </row>
    <row r="561" spans="1:12" s="16" customFormat="1" ht="18" customHeight="1" x14ac:dyDescent="0.25">
      <c r="A561" s="112"/>
      <c r="B561" s="31" t="s">
        <v>280</v>
      </c>
      <c r="C561" s="65">
        <v>925</v>
      </c>
      <c r="D561" s="66" t="s">
        <v>21</v>
      </c>
      <c r="E561" s="66" t="s">
        <v>6</v>
      </c>
      <c r="F561" s="66" t="s">
        <v>2</v>
      </c>
      <c r="G561" s="65">
        <v>1</v>
      </c>
      <c r="H561" s="66"/>
      <c r="I561" s="66"/>
      <c r="J561" s="66"/>
      <c r="K561" s="62">
        <f t="shared" si="32"/>
        <v>15272.8</v>
      </c>
      <c r="L561" s="6"/>
    </row>
    <row r="562" spans="1:12" s="16" customFormat="1" ht="47.25" customHeight="1" x14ac:dyDescent="0.25">
      <c r="A562" s="112"/>
      <c r="B562" s="31" t="s">
        <v>99</v>
      </c>
      <c r="C562" s="65">
        <v>925</v>
      </c>
      <c r="D562" s="66" t="s">
        <v>21</v>
      </c>
      <c r="E562" s="66" t="s">
        <v>6</v>
      </c>
      <c r="F562" s="66" t="s">
        <v>2</v>
      </c>
      <c r="G562" s="65">
        <v>1</v>
      </c>
      <c r="H562" s="66" t="s">
        <v>4</v>
      </c>
      <c r="I562" s="66"/>
      <c r="J562" s="66"/>
      <c r="K562" s="62">
        <f t="shared" si="32"/>
        <v>15272.8</v>
      </c>
      <c r="L562" s="6"/>
    </row>
    <row r="563" spans="1:12" s="16" customFormat="1" ht="63" customHeight="1" x14ac:dyDescent="0.25">
      <c r="A563" s="112"/>
      <c r="B563" s="31" t="s">
        <v>164</v>
      </c>
      <c r="C563" s="65">
        <v>925</v>
      </c>
      <c r="D563" s="66" t="s">
        <v>21</v>
      </c>
      <c r="E563" s="66" t="s">
        <v>6</v>
      </c>
      <c r="F563" s="66" t="s">
        <v>2</v>
      </c>
      <c r="G563" s="65">
        <v>1</v>
      </c>
      <c r="H563" s="66" t="s">
        <v>4</v>
      </c>
      <c r="I563" s="66" t="s">
        <v>105</v>
      </c>
      <c r="J563" s="66"/>
      <c r="K563" s="62">
        <f>SUM(K564:K565)</f>
        <v>15272.8</v>
      </c>
      <c r="L563" s="6"/>
    </row>
    <row r="564" spans="1:12" s="16" customFormat="1" ht="31.5" customHeight="1" x14ac:dyDescent="0.25">
      <c r="A564" s="112"/>
      <c r="B564" s="63" t="s">
        <v>112</v>
      </c>
      <c r="C564" s="65">
        <v>925</v>
      </c>
      <c r="D564" s="66" t="s">
        <v>21</v>
      </c>
      <c r="E564" s="66" t="s">
        <v>6</v>
      </c>
      <c r="F564" s="66" t="s">
        <v>2</v>
      </c>
      <c r="G564" s="65">
        <v>1</v>
      </c>
      <c r="H564" s="66" t="s">
        <v>4</v>
      </c>
      <c r="I564" s="66" t="s">
        <v>105</v>
      </c>
      <c r="J564" s="66" t="s">
        <v>47</v>
      </c>
      <c r="K564" s="62">
        <v>153.5</v>
      </c>
      <c r="L564" s="6"/>
    </row>
    <row r="565" spans="1:12" s="16" customFormat="1" ht="18" customHeight="1" x14ac:dyDescent="0.25">
      <c r="A565" s="113"/>
      <c r="B565" s="63" t="s">
        <v>53</v>
      </c>
      <c r="C565" s="65">
        <v>925</v>
      </c>
      <c r="D565" s="66" t="s">
        <v>21</v>
      </c>
      <c r="E565" s="66" t="s">
        <v>6</v>
      </c>
      <c r="F565" s="66" t="s">
        <v>2</v>
      </c>
      <c r="G565" s="65">
        <v>1</v>
      </c>
      <c r="H565" s="66" t="s">
        <v>4</v>
      </c>
      <c r="I565" s="66" t="s">
        <v>105</v>
      </c>
      <c r="J565" s="66" t="s">
        <v>54</v>
      </c>
      <c r="K565" s="62">
        <v>15119.3</v>
      </c>
      <c r="L565" s="6"/>
    </row>
    <row r="566" spans="1:12" s="16" customFormat="1" ht="31.5" customHeight="1" x14ac:dyDescent="0.25">
      <c r="A566" s="126">
        <v>10</v>
      </c>
      <c r="B566" s="63" t="s">
        <v>284</v>
      </c>
      <c r="C566" s="65">
        <v>926</v>
      </c>
      <c r="D566" s="66"/>
      <c r="E566" s="66"/>
      <c r="F566" s="66"/>
      <c r="G566" s="65"/>
      <c r="H566" s="66"/>
      <c r="I566" s="66"/>
      <c r="J566" s="66"/>
      <c r="K566" s="62">
        <f>SUM(K567+K592)</f>
        <v>860160.79999999993</v>
      </c>
      <c r="L566" s="6"/>
    </row>
    <row r="567" spans="1:12" s="16" customFormat="1" ht="18" customHeight="1" x14ac:dyDescent="0.25">
      <c r="A567" s="126"/>
      <c r="B567" s="63" t="s">
        <v>18</v>
      </c>
      <c r="C567" s="65">
        <v>926</v>
      </c>
      <c r="D567" s="27" t="s">
        <v>8</v>
      </c>
      <c r="E567" s="66"/>
      <c r="F567" s="66"/>
      <c r="G567" s="65"/>
      <c r="H567" s="66"/>
      <c r="I567" s="66"/>
      <c r="J567" s="66"/>
      <c r="K567" s="62">
        <f>SUM(K568)</f>
        <v>177750.40000000002</v>
      </c>
      <c r="L567" s="6"/>
    </row>
    <row r="568" spans="1:12" s="16" customFormat="1" ht="18" customHeight="1" x14ac:dyDescent="0.25">
      <c r="A568" s="126"/>
      <c r="B568" s="63" t="s">
        <v>124</v>
      </c>
      <c r="C568" s="65">
        <v>926</v>
      </c>
      <c r="D568" s="66" t="s">
        <v>8</v>
      </c>
      <c r="E568" s="66" t="s">
        <v>5</v>
      </c>
      <c r="F568" s="66"/>
      <c r="G568" s="65"/>
      <c r="H568" s="66"/>
      <c r="I568" s="66"/>
      <c r="J568" s="66"/>
      <c r="K568" s="62">
        <f>SUM(K569+K583)</f>
        <v>177750.40000000002</v>
      </c>
      <c r="L568" s="6"/>
    </row>
    <row r="569" spans="1:12" s="16" customFormat="1" ht="18" customHeight="1" x14ac:dyDescent="0.25">
      <c r="A569" s="126"/>
      <c r="B569" s="31" t="s">
        <v>285</v>
      </c>
      <c r="C569" s="65">
        <v>926</v>
      </c>
      <c r="D569" s="66" t="s">
        <v>8</v>
      </c>
      <c r="E569" s="66" t="s">
        <v>5</v>
      </c>
      <c r="F569" s="66" t="s">
        <v>6</v>
      </c>
      <c r="G569" s="65"/>
      <c r="H569" s="66"/>
      <c r="I569" s="66"/>
      <c r="J569" s="66"/>
      <c r="K569" s="62">
        <f>SUM(K570)</f>
        <v>174510.40000000002</v>
      </c>
      <c r="L569" s="6"/>
    </row>
    <row r="570" spans="1:12" s="16" customFormat="1" ht="18" customHeight="1" x14ac:dyDescent="0.25">
      <c r="A570" s="126"/>
      <c r="B570" s="31" t="s">
        <v>286</v>
      </c>
      <c r="C570" s="65">
        <v>926</v>
      </c>
      <c r="D570" s="66" t="s">
        <v>8</v>
      </c>
      <c r="E570" s="66" t="s">
        <v>5</v>
      </c>
      <c r="F570" s="66" t="s">
        <v>6</v>
      </c>
      <c r="G570" s="65">
        <v>1</v>
      </c>
      <c r="H570" s="66"/>
      <c r="I570" s="66"/>
      <c r="J570" s="66"/>
      <c r="K570" s="62">
        <f>SUM(K571+K574+K577+K580)</f>
        <v>174510.40000000002</v>
      </c>
      <c r="L570" s="6"/>
    </row>
    <row r="571" spans="1:12" s="16" customFormat="1" ht="16.5" customHeight="1" x14ac:dyDescent="0.25">
      <c r="A571" s="126"/>
      <c r="B571" s="31" t="s">
        <v>321</v>
      </c>
      <c r="C571" s="65">
        <v>926</v>
      </c>
      <c r="D571" s="66" t="s">
        <v>8</v>
      </c>
      <c r="E571" s="66" t="s">
        <v>5</v>
      </c>
      <c r="F571" s="27" t="s">
        <v>6</v>
      </c>
      <c r="G571" s="27" t="s">
        <v>84</v>
      </c>
      <c r="H571" s="27" t="s">
        <v>4</v>
      </c>
      <c r="I571" s="66"/>
      <c r="J571" s="66"/>
      <c r="K571" s="62">
        <f>SUM(K572)</f>
        <v>80.2</v>
      </c>
      <c r="L571" s="6"/>
    </row>
    <row r="572" spans="1:12" s="16" customFormat="1" ht="94.5" customHeight="1" x14ac:dyDescent="0.25">
      <c r="A572" s="126"/>
      <c r="B572" s="40" t="s">
        <v>162</v>
      </c>
      <c r="C572" s="65">
        <v>926</v>
      </c>
      <c r="D572" s="66" t="s">
        <v>8</v>
      </c>
      <c r="E572" s="66" t="s">
        <v>5</v>
      </c>
      <c r="F572" s="66" t="s">
        <v>6</v>
      </c>
      <c r="G572" s="27" t="s">
        <v>84</v>
      </c>
      <c r="H572" s="27" t="s">
        <v>4</v>
      </c>
      <c r="I572" s="66" t="s">
        <v>98</v>
      </c>
      <c r="J572" s="66"/>
      <c r="K572" s="62">
        <f>SUM(K573)</f>
        <v>80.2</v>
      </c>
      <c r="L572" s="6"/>
    </row>
    <row r="573" spans="1:12" s="16" customFormat="1" ht="31.5" customHeight="1" x14ac:dyDescent="0.25">
      <c r="A573" s="126"/>
      <c r="B573" s="29" t="s">
        <v>110</v>
      </c>
      <c r="C573" s="65">
        <v>926</v>
      </c>
      <c r="D573" s="66" t="s">
        <v>8</v>
      </c>
      <c r="E573" s="66" t="s">
        <v>5</v>
      </c>
      <c r="F573" s="66" t="s">
        <v>6</v>
      </c>
      <c r="G573" s="27" t="s">
        <v>84</v>
      </c>
      <c r="H573" s="27" t="s">
        <v>4</v>
      </c>
      <c r="I573" s="66" t="s">
        <v>98</v>
      </c>
      <c r="J573" s="66" t="s">
        <v>56</v>
      </c>
      <c r="K573" s="62">
        <v>80.2</v>
      </c>
      <c r="L573" s="6"/>
    </row>
    <row r="574" spans="1:12" s="16" customFormat="1" ht="31.5" customHeight="1" x14ac:dyDescent="0.25">
      <c r="A574" s="126"/>
      <c r="B574" s="31" t="s">
        <v>287</v>
      </c>
      <c r="C574" s="65">
        <v>926</v>
      </c>
      <c r="D574" s="66" t="s">
        <v>8</v>
      </c>
      <c r="E574" s="66" t="s">
        <v>5</v>
      </c>
      <c r="F574" s="66" t="s">
        <v>6</v>
      </c>
      <c r="G574" s="65">
        <v>1</v>
      </c>
      <c r="H574" s="66" t="s">
        <v>4</v>
      </c>
      <c r="I574" s="66"/>
      <c r="J574" s="66"/>
      <c r="K574" s="62">
        <f>SUM(K575)</f>
        <v>169851.2</v>
      </c>
      <c r="L574" s="6"/>
    </row>
    <row r="575" spans="1:12" s="16" customFormat="1" ht="47.25" customHeight="1" x14ac:dyDescent="0.25">
      <c r="A575" s="126"/>
      <c r="B575" s="63" t="s">
        <v>63</v>
      </c>
      <c r="C575" s="65">
        <v>926</v>
      </c>
      <c r="D575" s="66" t="s">
        <v>8</v>
      </c>
      <c r="E575" s="66" t="s">
        <v>5</v>
      </c>
      <c r="F575" s="66" t="s">
        <v>6</v>
      </c>
      <c r="G575" s="65">
        <v>1</v>
      </c>
      <c r="H575" s="66" t="s">
        <v>4</v>
      </c>
      <c r="I575" s="66" t="s">
        <v>79</v>
      </c>
      <c r="J575" s="66"/>
      <c r="K575" s="62">
        <f t="shared" ref="K575" si="33">SUM(K576)</f>
        <v>169851.2</v>
      </c>
      <c r="L575" s="6"/>
    </row>
    <row r="576" spans="1:12" s="16" customFormat="1" ht="31.5" customHeight="1" x14ac:dyDescent="0.25">
      <c r="A576" s="126"/>
      <c r="B576" s="39" t="s">
        <v>110</v>
      </c>
      <c r="C576" s="65">
        <v>926</v>
      </c>
      <c r="D576" s="66" t="s">
        <v>8</v>
      </c>
      <c r="E576" s="66" t="s">
        <v>5</v>
      </c>
      <c r="F576" s="66" t="s">
        <v>6</v>
      </c>
      <c r="G576" s="65">
        <v>1</v>
      </c>
      <c r="H576" s="66" t="s">
        <v>4</v>
      </c>
      <c r="I576" s="66" t="s">
        <v>79</v>
      </c>
      <c r="J576" s="66" t="s">
        <v>56</v>
      </c>
      <c r="K576" s="62">
        <v>169851.2</v>
      </c>
      <c r="L576" s="6"/>
    </row>
    <row r="577" spans="1:12" s="16" customFormat="1" ht="18" customHeight="1" x14ac:dyDescent="0.25">
      <c r="A577" s="126"/>
      <c r="B577" s="31" t="s">
        <v>181</v>
      </c>
      <c r="C577" s="65">
        <v>926</v>
      </c>
      <c r="D577" s="66" t="s">
        <v>8</v>
      </c>
      <c r="E577" s="66" t="s">
        <v>5</v>
      </c>
      <c r="F577" s="27" t="s">
        <v>6</v>
      </c>
      <c r="G577" s="27" t="s">
        <v>84</v>
      </c>
      <c r="H577" s="27" t="s">
        <v>182</v>
      </c>
      <c r="I577" s="27"/>
      <c r="J577" s="66"/>
      <c r="K577" s="62">
        <f>K578</f>
        <v>0</v>
      </c>
      <c r="L577" s="6"/>
    </row>
    <row r="578" spans="1:12" s="16" customFormat="1" ht="18" customHeight="1" x14ac:dyDescent="0.25">
      <c r="A578" s="126"/>
      <c r="B578" s="31" t="s">
        <v>183</v>
      </c>
      <c r="C578" s="65">
        <v>926</v>
      </c>
      <c r="D578" s="66" t="s">
        <v>8</v>
      </c>
      <c r="E578" s="66" t="s">
        <v>5</v>
      </c>
      <c r="F578" s="27" t="s">
        <v>6</v>
      </c>
      <c r="G578" s="27" t="s">
        <v>84</v>
      </c>
      <c r="H578" s="27" t="s">
        <v>182</v>
      </c>
      <c r="I578" s="27" t="s">
        <v>184</v>
      </c>
      <c r="J578" s="66"/>
      <c r="K578" s="62">
        <f>K579</f>
        <v>0</v>
      </c>
      <c r="L578" s="6"/>
    </row>
    <row r="579" spans="1:12" s="16" customFormat="1" ht="33" customHeight="1" x14ac:dyDescent="0.25">
      <c r="A579" s="126"/>
      <c r="B579" s="63" t="s">
        <v>110</v>
      </c>
      <c r="C579" s="65">
        <v>926</v>
      </c>
      <c r="D579" s="66" t="s">
        <v>8</v>
      </c>
      <c r="E579" s="66" t="s">
        <v>5</v>
      </c>
      <c r="F579" s="27" t="s">
        <v>6</v>
      </c>
      <c r="G579" s="27" t="s">
        <v>84</v>
      </c>
      <c r="H579" s="27" t="s">
        <v>182</v>
      </c>
      <c r="I579" s="27" t="s">
        <v>184</v>
      </c>
      <c r="J579" s="66" t="s">
        <v>56</v>
      </c>
      <c r="K579" s="62">
        <f>3754.7+824.3-4579</f>
        <v>0</v>
      </c>
      <c r="L579" s="6"/>
    </row>
    <row r="580" spans="1:12" s="16" customFormat="1" ht="33" customHeight="1" x14ac:dyDescent="0.25">
      <c r="A580" s="126"/>
      <c r="B580" s="63" t="s">
        <v>398</v>
      </c>
      <c r="C580" s="82">
        <v>926</v>
      </c>
      <c r="D580" s="83" t="s">
        <v>8</v>
      </c>
      <c r="E580" s="83" t="s">
        <v>5</v>
      </c>
      <c r="F580" s="81" t="s">
        <v>6</v>
      </c>
      <c r="G580" s="81" t="s">
        <v>84</v>
      </c>
      <c r="H580" s="81" t="s">
        <v>399</v>
      </c>
      <c r="I580" s="81"/>
      <c r="J580" s="83"/>
      <c r="K580" s="62">
        <f>K581</f>
        <v>4579</v>
      </c>
      <c r="L580" s="6"/>
    </row>
    <row r="581" spans="1:12" s="16" customFormat="1" ht="33" customHeight="1" x14ac:dyDescent="0.25">
      <c r="A581" s="126"/>
      <c r="B581" s="63" t="s">
        <v>183</v>
      </c>
      <c r="C581" s="82">
        <v>926</v>
      </c>
      <c r="D581" s="83" t="s">
        <v>8</v>
      </c>
      <c r="E581" s="83" t="s">
        <v>5</v>
      </c>
      <c r="F581" s="81" t="s">
        <v>6</v>
      </c>
      <c r="G581" s="81" t="s">
        <v>84</v>
      </c>
      <c r="H581" s="81" t="s">
        <v>399</v>
      </c>
      <c r="I581" s="81" t="s">
        <v>184</v>
      </c>
      <c r="J581" s="83"/>
      <c r="K581" s="62">
        <f>K582</f>
        <v>4579</v>
      </c>
      <c r="L581" s="6"/>
    </row>
    <row r="582" spans="1:12" s="16" customFormat="1" ht="33" customHeight="1" x14ac:dyDescent="0.25">
      <c r="A582" s="126"/>
      <c r="B582" s="63" t="s">
        <v>110</v>
      </c>
      <c r="C582" s="82">
        <v>926</v>
      </c>
      <c r="D582" s="83" t="s">
        <v>8</v>
      </c>
      <c r="E582" s="83" t="s">
        <v>5</v>
      </c>
      <c r="F582" s="81" t="s">
        <v>6</v>
      </c>
      <c r="G582" s="81" t="s">
        <v>84</v>
      </c>
      <c r="H582" s="81" t="s">
        <v>399</v>
      </c>
      <c r="I582" s="81" t="s">
        <v>184</v>
      </c>
      <c r="J582" s="83" t="s">
        <v>56</v>
      </c>
      <c r="K582" s="62">
        <v>4579</v>
      </c>
      <c r="L582" s="6"/>
    </row>
    <row r="583" spans="1:12" s="16" customFormat="1" ht="31.5" customHeight="1" x14ac:dyDescent="0.25">
      <c r="A583" s="126"/>
      <c r="B583" s="31" t="s">
        <v>123</v>
      </c>
      <c r="C583" s="65">
        <v>926</v>
      </c>
      <c r="D583" s="66" t="s">
        <v>8</v>
      </c>
      <c r="E583" s="66" t="s">
        <v>5</v>
      </c>
      <c r="F583" s="27" t="s">
        <v>38</v>
      </c>
      <c r="G583" s="27"/>
      <c r="H583" s="27"/>
      <c r="I583" s="27"/>
      <c r="J583" s="66"/>
      <c r="K583" s="62">
        <f>SUM(K584+K588)</f>
        <v>3240</v>
      </c>
      <c r="L583" s="6"/>
    </row>
    <row r="584" spans="1:12" s="16" customFormat="1" ht="18" customHeight="1" x14ac:dyDescent="0.25">
      <c r="A584" s="126"/>
      <c r="B584" s="31" t="s">
        <v>135</v>
      </c>
      <c r="C584" s="65">
        <v>926</v>
      </c>
      <c r="D584" s="66" t="s">
        <v>8</v>
      </c>
      <c r="E584" s="66" t="s">
        <v>5</v>
      </c>
      <c r="F584" s="66" t="s">
        <v>38</v>
      </c>
      <c r="G584" s="65">
        <v>2</v>
      </c>
      <c r="H584" s="66"/>
      <c r="I584" s="66"/>
      <c r="J584" s="66"/>
      <c r="K584" s="62">
        <f>K585</f>
        <v>0</v>
      </c>
      <c r="L584" s="6"/>
    </row>
    <row r="585" spans="1:12" s="16" customFormat="1" ht="31.5" customHeight="1" x14ac:dyDescent="0.25">
      <c r="A585" s="126"/>
      <c r="B585" s="31" t="s">
        <v>158</v>
      </c>
      <c r="C585" s="65">
        <v>926</v>
      </c>
      <c r="D585" s="66" t="s">
        <v>8</v>
      </c>
      <c r="E585" s="66" t="s">
        <v>5</v>
      </c>
      <c r="F585" s="66" t="s">
        <v>38</v>
      </c>
      <c r="G585" s="65">
        <v>2</v>
      </c>
      <c r="H585" s="66" t="s">
        <v>4</v>
      </c>
      <c r="I585" s="66"/>
      <c r="J585" s="66"/>
      <c r="K585" s="62">
        <f>K586</f>
        <v>0</v>
      </c>
      <c r="L585" s="6"/>
    </row>
    <row r="586" spans="1:12" s="16" customFormat="1" ht="15.75" customHeight="1" x14ac:dyDescent="0.25">
      <c r="A586" s="126"/>
      <c r="B586" s="31" t="s">
        <v>376</v>
      </c>
      <c r="C586" s="65">
        <v>926</v>
      </c>
      <c r="D586" s="66" t="s">
        <v>8</v>
      </c>
      <c r="E586" s="66" t="s">
        <v>5</v>
      </c>
      <c r="F586" s="66" t="s">
        <v>38</v>
      </c>
      <c r="G586" s="65">
        <v>2</v>
      </c>
      <c r="H586" s="66" t="s">
        <v>4</v>
      </c>
      <c r="I586" s="66" t="s">
        <v>157</v>
      </c>
      <c r="J586" s="66"/>
      <c r="K586" s="62">
        <f>K587</f>
        <v>0</v>
      </c>
      <c r="L586" s="6"/>
    </row>
    <row r="587" spans="1:12" s="16" customFormat="1" ht="31.5" customHeight="1" x14ac:dyDescent="0.25">
      <c r="A587" s="126"/>
      <c r="B587" s="39" t="s">
        <v>110</v>
      </c>
      <c r="C587" s="65">
        <v>926</v>
      </c>
      <c r="D587" s="66" t="s">
        <v>8</v>
      </c>
      <c r="E587" s="66" t="s">
        <v>5</v>
      </c>
      <c r="F587" s="66" t="s">
        <v>38</v>
      </c>
      <c r="G587" s="65">
        <v>2</v>
      </c>
      <c r="H587" s="66" t="s">
        <v>4</v>
      </c>
      <c r="I587" s="66" t="s">
        <v>157</v>
      </c>
      <c r="J587" s="66" t="s">
        <v>56</v>
      </c>
      <c r="K587" s="62"/>
      <c r="L587" s="6"/>
    </row>
    <row r="588" spans="1:12" s="16" customFormat="1" ht="18" customHeight="1" x14ac:dyDescent="0.25">
      <c r="A588" s="126"/>
      <c r="B588" s="63" t="s">
        <v>281</v>
      </c>
      <c r="C588" s="65">
        <v>926</v>
      </c>
      <c r="D588" s="66" t="s">
        <v>8</v>
      </c>
      <c r="E588" s="66" t="s">
        <v>5</v>
      </c>
      <c r="F588" s="27" t="s">
        <v>38</v>
      </c>
      <c r="G588" s="27" t="s">
        <v>120</v>
      </c>
      <c r="H588" s="27"/>
      <c r="I588" s="27"/>
      <c r="J588" s="66"/>
      <c r="K588" s="62">
        <f>SUM(K589)</f>
        <v>3240</v>
      </c>
      <c r="L588" s="6"/>
    </row>
    <row r="589" spans="1:12" s="16" customFormat="1" ht="31.5" customHeight="1" x14ac:dyDescent="0.25">
      <c r="A589" s="126"/>
      <c r="B589" s="63" t="s">
        <v>283</v>
      </c>
      <c r="C589" s="65">
        <v>926</v>
      </c>
      <c r="D589" s="66" t="s">
        <v>8</v>
      </c>
      <c r="E589" s="66" t="s">
        <v>5</v>
      </c>
      <c r="F589" s="27" t="s">
        <v>38</v>
      </c>
      <c r="G589" s="27" t="s">
        <v>120</v>
      </c>
      <c r="H589" s="27" t="s">
        <v>2</v>
      </c>
      <c r="I589" s="27"/>
      <c r="J589" s="66"/>
      <c r="K589" s="62">
        <f>SUM(K590)</f>
        <v>3240</v>
      </c>
      <c r="L589" s="6"/>
    </row>
    <row r="590" spans="1:12" s="16" customFormat="1" ht="31.5" customHeight="1" x14ac:dyDescent="0.25">
      <c r="A590" s="126"/>
      <c r="B590" s="63" t="s">
        <v>377</v>
      </c>
      <c r="C590" s="65">
        <v>926</v>
      </c>
      <c r="D590" s="66" t="s">
        <v>8</v>
      </c>
      <c r="E590" s="66" t="s">
        <v>5</v>
      </c>
      <c r="F590" s="27" t="s">
        <v>38</v>
      </c>
      <c r="G590" s="27" t="s">
        <v>120</v>
      </c>
      <c r="H590" s="27" t="s">
        <v>2</v>
      </c>
      <c r="I590" s="27" t="s">
        <v>128</v>
      </c>
      <c r="J590" s="66"/>
      <c r="K590" s="62">
        <f>SUM(K591)</f>
        <v>3240</v>
      </c>
      <c r="L590" s="6"/>
    </row>
    <row r="591" spans="1:12" s="16" customFormat="1" ht="31.5" customHeight="1" x14ac:dyDescent="0.25">
      <c r="A591" s="126"/>
      <c r="B591" s="39" t="s">
        <v>110</v>
      </c>
      <c r="C591" s="65">
        <v>926</v>
      </c>
      <c r="D591" s="66" t="s">
        <v>8</v>
      </c>
      <c r="E591" s="66" t="s">
        <v>5</v>
      </c>
      <c r="F591" s="27" t="s">
        <v>38</v>
      </c>
      <c r="G591" s="27" t="s">
        <v>120</v>
      </c>
      <c r="H591" s="27" t="s">
        <v>2</v>
      </c>
      <c r="I591" s="27" t="s">
        <v>128</v>
      </c>
      <c r="J591" s="66" t="s">
        <v>56</v>
      </c>
      <c r="K591" s="62">
        <v>3240</v>
      </c>
      <c r="L591" s="6"/>
    </row>
    <row r="592" spans="1:12" s="16" customFormat="1" ht="18" customHeight="1" x14ac:dyDescent="0.25">
      <c r="A592" s="126"/>
      <c r="B592" s="63" t="s">
        <v>61</v>
      </c>
      <c r="C592" s="65">
        <v>926</v>
      </c>
      <c r="D592" s="27" t="s">
        <v>17</v>
      </c>
      <c r="E592" s="66"/>
      <c r="F592" s="66"/>
      <c r="G592" s="65"/>
      <c r="H592" s="66"/>
      <c r="I592" s="66"/>
      <c r="J592" s="66"/>
      <c r="K592" s="62">
        <f>SUM(K618+K593+K612)</f>
        <v>682410.39999999991</v>
      </c>
      <c r="L592" s="6"/>
    </row>
    <row r="593" spans="1:12" s="16" customFormat="1" ht="18" customHeight="1" x14ac:dyDescent="0.25">
      <c r="A593" s="126"/>
      <c r="B593" s="63" t="s">
        <v>153</v>
      </c>
      <c r="C593" s="65">
        <v>926</v>
      </c>
      <c r="D593" s="66" t="s">
        <v>17</v>
      </c>
      <c r="E593" s="66" t="s">
        <v>2</v>
      </c>
      <c r="F593" s="66"/>
      <c r="G593" s="65"/>
      <c r="H593" s="66"/>
      <c r="I593" s="66"/>
      <c r="J593" s="66"/>
      <c r="K593" s="62">
        <f>SUM(K594+K608)</f>
        <v>580030.6</v>
      </c>
      <c r="L593" s="6"/>
    </row>
    <row r="594" spans="1:12" s="16" customFormat="1" ht="18" customHeight="1" x14ac:dyDescent="0.25">
      <c r="A594" s="126"/>
      <c r="B594" s="31" t="s">
        <v>285</v>
      </c>
      <c r="C594" s="65">
        <v>926</v>
      </c>
      <c r="D594" s="66" t="s">
        <v>17</v>
      </c>
      <c r="E594" s="66" t="s">
        <v>2</v>
      </c>
      <c r="F594" s="66" t="s">
        <v>6</v>
      </c>
      <c r="G594" s="65"/>
      <c r="H594" s="66"/>
      <c r="I594" s="66"/>
      <c r="J594" s="66"/>
      <c r="K594" s="62">
        <f>SUM(K595)</f>
        <v>565631.4</v>
      </c>
      <c r="L594" s="6"/>
    </row>
    <row r="595" spans="1:12" s="16" customFormat="1" ht="18" customHeight="1" x14ac:dyDescent="0.25">
      <c r="A595" s="126"/>
      <c r="B595" s="31" t="s">
        <v>286</v>
      </c>
      <c r="C595" s="65">
        <v>926</v>
      </c>
      <c r="D595" s="66" t="s">
        <v>17</v>
      </c>
      <c r="E595" s="66" t="s">
        <v>2</v>
      </c>
      <c r="F595" s="66" t="s">
        <v>6</v>
      </c>
      <c r="G595" s="65">
        <v>1</v>
      </c>
      <c r="H595" s="66"/>
      <c r="I595" s="66"/>
      <c r="J595" s="66"/>
      <c r="K595" s="62">
        <f>SUM(K599+K596)</f>
        <v>565631.4</v>
      </c>
      <c r="L595" s="6"/>
    </row>
    <row r="596" spans="1:12" s="16" customFormat="1" ht="16.5" customHeight="1" x14ac:dyDescent="0.25">
      <c r="A596" s="126"/>
      <c r="B596" s="63" t="s">
        <v>366</v>
      </c>
      <c r="C596" s="65">
        <v>926</v>
      </c>
      <c r="D596" s="66" t="s">
        <v>17</v>
      </c>
      <c r="E596" s="66" t="s">
        <v>2</v>
      </c>
      <c r="F596" s="66" t="s">
        <v>6</v>
      </c>
      <c r="G596" s="65">
        <v>1</v>
      </c>
      <c r="H596" s="66" t="s">
        <v>4</v>
      </c>
      <c r="I596" s="66"/>
      <c r="J596" s="66"/>
      <c r="K596" s="62">
        <f>SUM(K597)</f>
        <v>550108.9</v>
      </c>
      <c r="L596" s="6"/>
    </row>
    <row r="597" spans="1:12" s="16" customFormat="1" ht="47.25" customHeight="1" x14ac:dyDescent="0.25">
      <c r="A597" s="126"/>
      <c r="B597" s="63" t="s">
        <v>63</v>
      </c>
      <c r="C597" s="65">
        <v>926</v>
      </c>
      <c r="D597" s="66" t="s">
        <v>17</v>
      </c>
      <c r="E597" s="66" t="s">
        <v>2</v>
      </c>
      <c r="F597" s="66" t="s">
        <v>6</v>
      </c>
      <c r="G597" s="65">
        <v>1</v>
      </c>
      <c r="H597" s="66" t="s">
        <v>4</v>
      </c>
      <c r="I597" s="66" t="s">
        <v>79</v>
      </c>
      <c r="J597" s="66"/>
      <c r="K597" s="62">
        <f>SUM(K598)</f>
        <v>550108.9</v>
      </c>
      <c r="L597" s="6"/>
    </row>
    <row r="598" spans="1:12" s="16" customFormat="1" ht="31.5" customHeight="1" x14ac:dyDescent="0.25">
      <c r="A598" s="126"/>
      <c r="B598" s="39" t="s">
        <v>110</v>
      </c>
      <c r="C598" s="65">
        <v>926</v>
      </c>
      <c r="D598" s="66" t="s">
        <v>17</v>
      </c>
      <c r="E598" s="66" t="s">
        <v>2</v>
      </c>
      <c r="F598" s="66" t="s">
        <v>6</v>
      </c>
      <c r="G598" s="65">
        <v>1</v>
      </c>
      <c r="H598" s="66" t="s">
        <v>4</v>
      </c>
      <c r="I598" s="66" t="s">
        <v>79</v>
      </c>
      <c r="J598" s="66" t="s">
        <v>56</v>
      </c>
      <c r="K598" s="62">
        <v>550108.9</v>
      </c>
      <c r="L598" s="42"/>
    </row>
    <row r="599" spans="1:12" s="16" customFormat="1" ht="31.5" customHeight="1" x14ac:dyDescent="0.25">
      <c r="A599" s="126"/>
      <c r="B599" s="31" t="s">
        <v>324</v>
      </c>
      <c r="C599" s="65">
        <v>926</v>
      </c>
      <c r="D599" s="66" t="s">
        <v>17</v>
      </c>
      <c r="E599" s="66" t="s">
        <v>2</v>
      </c>
      <c r="F599" s="27" t="s">
        <v>6</v>
      </c>
      <c r="G599" s="27" t="s">
        <v>84</v>
      </c>
      <c r="H599" s="66" t="s">
        <v>7</v>
      </c>
      <c r="I599" s="27"/>
      <c r="J599" s="66"/>
      <c r="K599" s="62">
        <f>SUM(K602+K606+K604+K600)</f>
        <v>15522.5</v>
      </c>
      <c r="L599" s="6"/>
    </row>
    <row r="600" spans="1:12" s="16" customFormat="1" ht="18" customHeight="1" x14ac:dyDescent="0.25">
      <c r="A600" s="126"/>
      <c r="B600" s="63" t="s">
        <v>337</v>
      </c>
      <c r="C600" s="65">
        <v>926</v>
      </c>
      <c r="D600" s="66" t="s">
        <v>17</v>
      </c>
      <c r="E600" s="66" t="s">
        <v>2</v>
      </c>
      <c r="F600" s="27" t="s">
        <v>6</v>
      </c>
      <c r="G600" s="27" t="s">
        <v>84</v>
      </c>
      <c r="H600" s="66" t="s">
        <v>7</v>
      </c>
      <c r="I600" s="27" t="s">
        <v>154</v>
      </c>
      <c r="J600" s="66"/>
      <c r="K600" s="62">
        <f>SUM(K601)</f>
        <v>0</v>
      </c>
      <c r="L600" s="6"/>
    </row>
    <row r="601" spans="1:12" s="16" customFormat="1" ht="31.5" customHeight="1" x14ac:dyDescent="0.25">
      <c r="A601" s="126"/>
      <c r="B601" s="39" t="s">
        <v>110</v>
      </c>
      <c r="C601" s="65">
        <v>926</v>
      </c>
      <c r="D601" s="66" t="s">
        <v>17</v>
      </c>
      <c r="E601" s="66" t="s">
        <v>2</v>
      </c>
      <c r="F601" s="27" t="s">
        <v>6</v>
      </c>
      <c r="G601" s="27" t="s">
        <v>84</v>
      </c>
      <c r="H601" s="66" t="s">
        <v>7</v>
      </c>
      <c r="I601" s="27" t="s">
        <v>154</v>
      </c>
      <c r="J601" s="66" t="s">
        <v>56</v>
      </c>
      <c r="K601" s="62"/>
      <c r="L601" s="6"/>
    </row>
    <row r="602" spans="1:12" s="16" customFormat="1" ht="31.5" customHeight="1" x14ac:dyDescent="0.25">
      <c r="A602" s="126"/>
      <c r="B602" s="63" t="s">
        <v>325</v>
      </c>
      <c r="C602" s="65">
        <v>926</v>
      </c>
      <c r="D602" s="66" t="s">
        <v>17</v>
      </c>
      <c r="E602" s="66" t="s">
        <v>2</v>
      </c>
      <c r="F602" s="27" t="s">
        <v>6</v>
      </c>
      <c r="G602" s="27" t="s">
        <v>84</v>
      </c>
      <c r="H602" s="66" t="s">
        <v>7</v>
      </c>
      <c r="I602" s="27" t="s">
        <v>322</v>
      </c>
      <c r="J602" s="66"/>
      <c r="K602" s="62">
        <f>K603</f>
        <v>13685.199999999999</v>
      </c>
      <c r="L602" s="6"/>
    </row>
    <row r="603" spans="1:12" s="16" customFormat="1" ht="31.5" customHeight="1" x14ac:dyDescent="0.25">
      <c r="A603" s="126"/>
      <c r="B603" s="39" t="s">
        <v>110</v>
      </c>
      <c r="C603" s="65">
        <v>926</v>
      </c>
      <c r="D603" s="66" t="s">
        <v>17</v>
      </c>
      <c r="E603" s="66" t="s">
        <v>2</v>
      </c>
      <c r="F603" s="27" t="s">
        <v>6</v>
      </c>
      <c r="G603" s="27" t="s">
        <v>84</v>
      </c>
      <c r="H603" s="66" t="s">
        <v>7</v>
      </c>
      <c r="I603" s="27" t="s">
        <v>322</v>
      </c>
      <c r="J603" s="66" t="s">
        <v>56</v>
      </c>
      <c r="K603" s="62">
        <f>11221.8+2463.4</f>
        <v>13685.199999999999</v>
      </c>
      <c r="L603" s="6"/>
    </row>
    <row r="604" spans="1:12" s="16" customFormat="1" ht="31.5" customHeight="1" x14ac:dyDescent="0.25">
      <c r="A604" s="126"/>
      <c r="B604" s="63" t="s">
        <v>326</v>
      </c>
      <c r="C604" s="65">
        <v>926</v>
      </c>
      <c r="D604" s="66" t="s">
        <v>17</v>
      </c>
      <c r="E604" s="66" t="s">
        <v>2</v>
      </c>
      <c r="F604" s="27" t="s">
        <v>6</v>
      </c>
      <c r="G604" s="27" t="s">
        <v>84</v>
      </c>
      <c r="H604" s="66" t="s">
        <v>7</v>
      </c>
      <c r="I604" s="27" t="s">
        <v>323</v>
      </c>
      <c r="J604" s="66"/>
      <c r="K604" s="62">
        <f>K605</f>
        <v>1199.7</v>
      </c>
      <c r="L604" s="6"/>
    </row>
    <row r="605" spans="1:12" s="16" customFormat="1" ht="31.5" customHeight="1" x14ac:dyDescent="0.25">
      <c r="A605" s="126"/>
      <c r="B605" s="39" t="s">
        <v>110</v>
      </c>
      <c r="C605" s="65">
        <v>926</v>
      </c>
      <c r="D605" s="66" t="s">
        <v>17</v>
      </c>
      <c r="E605" s="66" t="s">
        <v>2</v>
      </c>
      <c r="F605" s="27" t="s">
        <v>6</v>
      </c>
      <c r="G605" s="27" t="s">
        <v>84</v>
      </c>
      <c r="H605" s="66" t="s">
        <v>7</v>
      </c>
      <c r="I605" s="27" t="s">
        <v>323</v>
      </c>
      <c r="J605" s="66" t="s">
        <v>56</v>
      </c>
      <c r="K605" s="62">
        <f>983.7+216</f>
        <v>1199.7</v>
      </c>
      <c r="L605" s="6"/>
    </row>
    <row r="606" spans="1:12" s="16" customFormat="1" ht="18" customHeight="1" x14ac:dyDescent="0.25">
      <c r="A606" s="126"/>
      <c r="B606" s="41" t="s">
        <v>183</v>
      </c>
      <c r="C606" s="65">
        <v>926</v>
      </c>
      <c r="D606" s="66" t="s">
        <v>17</v>
      </c>
      <c r="E606" s="66" t="s">
        <v>2</v>
      </c>
      <c r="F606" s="27" t="s">
        <v>6</v>
      </c>
      <c r="G606" s="27" t="s">
        <v>84</v>
      </c>
      <c r="H606" s="66" t="s">
        <v>7</v>
      </c>
      <c r="I606" s="27" t="s">
        <v>223</v>
      </c>
      <c r="J606" s="66"/>
      <c r="K606" s="62">
        <f>K607</f>
        <v>637.59999999999991</v>
      </c>
      <c r="L606" s="6"/>
    </row>
    <row r="607" spans="1:12" s="16" customFormat="1" ht="31.5" customHeight="1" x14ac:dyDescent="0.25">
      <c r="A607" s="126"/>
      <c r="B607" s="39" t="s">
        <v>110</v>
      </c>
      <c r="C607" s="65">
        <v>926</v>
      </c>
      <c r="D607" s="66" t="s">
        <v>17</v>
      </c>
      <c r="E607" s="66" t="s">
        <v>2</v>
      </c>
      <c r="F607" s="27" t="s">
        <v>6</v>
      </c>
      <c r="G607" s="27" t="s">
        <v>84</v>
      </c>
      <c r="H607" s="66" t="s">
        <v>7</v>
      </c>
      <c r="I607" s="27" t="s">
        <v>223</v>
      </c>
      <c r="J607" s="66" t="s">
        <v>56</v>
      </c>
      <c r="K607" s="62">
        <f>522.8+114.8</f>
        <v>637.59999999999991</v>
      </c>
      <c r="L607" s="6"/>
    </row>
    <row r="608" spans="1:12" s="16" customFormat="1" ht="18" customHeight="1" x14ac:dyDescent="0.25">
      <c r="A608" s="126"/>
      <c r="B608" s="63" t="s">
        <v>281</v>
      </c>
      <c r="C608" s="66" t="s">
        <v>347</v>
      </c>
      <c r="D608" s="27" t="s">
        <v>17</v>
      </c>
      <c r="E608" s="27" t="s">
        <v>2</v>
      </c>
      <c r="F608" s="27" t="s">
        <v>38</v>
      </c>
      <c r="G608" s="27" t="s">
        <v>120</v>
      </c>
      <c r="H608" s="27"/>
      <c r="I608" s="27"/>
      <c r="J608" s="66"/>
      <c r="K608" s="62">
        <f>SUM(K609)</f>
        <v>14399.2</v>
      </c>
      <c r="L608" s="6"/>
    </row>
    <row r="609" spans="1:12" s="16" customFormat="1" ht="31.5" customHeight="1" x14ac:dyDescent="0.25">
      <c r="A609" s="126"/>
      <c r="B609" s="63" t="s">
        <v>283</v>
      </c>
      <c r="C609" s="66" t="s">
        <v>347</v>
      </c>
      <c r="D609" s="27" t="s">
        <v>17</v>
      </c>
      <c r="E609" s="27" t="s">
        <v>2</v>
      </c>
      <c r="F609" s="27" t="s">
        <v>38</v>
      </c>
      <c r="G609" s="27" t="s">
        <v>120</v>
      </c>
      <c r="H609" s="27" t="s">
        <v>2</v>
      </c>
      <c r="I609" s="27"/>
      <c r="J609" s="66"/>
      <c r="K609" s="62">
        <f>SUM(K610)</f>
        <v>14399.2</v>
      </c>
      <c r="L609" s="6"/>
    </row>
    <row r="610" spans="1:12" s="16" customFormat="1" ht="31.5" customHeight="1" x14ac:dyDescent="0.25">
      <c r="A610" s="126"/>
      <c r="B610" s="63" t="s">
        <v>377</v>
      </c>
      <c r="C610" s="66" t="s">
        <v>347</v>
      </c>
      <c r="D610" s="27" t="s">
        <v>17</v>
      </c>
      <c r="E610" s="27" t="s">
        <v>2</v>
      </c>
      <c r="F610" s="27" t="s">
        <v>38</v>
      </c>
      <c r="G610" s="27" t="s">
        <v>120</v>
      </c>
      <c r="H610" s="27" t="s">
        <v>2</v>
      </c>
      <c r="I610" s="27" t="s">
        <v>128</v>
      </c>
      <c r="J610" s="66"/>
      <c r="K610" s="62">
        <f>SUM(K611)</f>
        <v>14399.2</v>
      </c>
      <c r="L610" s="6"/>
    </row>
    <row r="611" spans="1:12" s="16" customFormat="1" ht="31.5" customHeight="1" x14ac:dyDescent="0.25">
      <c r="A611" s="126"/>
      <c r="B611" s="39" t="s">
        <v>110</v>
      </c>
      <c r="C611" s="66" t="s">
        <v>347</v>
      </c>
      <c r="D611" s="27" t="s">
        <v>17</v>
      </c>
      <c r="E611" s="27" t="s">
        <v>2</v>
      </c>
      <c r="F611" s="27" t="s">
        <v>38</v>
      </c>
      <c r="G611" s="27" t="s">
        <v>120</v>
      </c>
      <c r="H611" s="27" t="s">
        <v>2</v>
      </c>
      <c r="I611" s="27" t="s">
        <v>128</v>
      </c>
      <c r="J611" s="66" t="s">
        <v>56</v>
      </c>
      <c r="K611" s="62">
        <v>14399.2</v>
      </c>
      <c r="L611" s="6"/>
    </row>
    <row r="612" spans="1:12" s="16" customFormat="1" ht="18" customHeight="1" x14ac:dyDescent="0.25">
      <c r="A612" s="126"/>
      <c r="B612" s="63" t="s">
        <v>330</v>
      </c>
      <c r="C612" s="65">
        <v>926</v>
      </c>
      <c r="D612" s="66" t="s">
        <v>17</v>
      </c>
      <c r="E612" s="66" t="s">
        <v>4</v>
      </c>
      <c r="F612" s="27"/>
      <c r="G612" s="27"/>
      <c r="H612" s="27"/>
      <c r="I612" s="27"/>
      <c r="J612" s="66"/>
      <c r="K612" s="62">
        <f>SUM(K613)</f>
        <v>22437.7</v>
      </c>
      <c r="L612" s="6"/>
    </row>
    <row r="613" spans="1:12" s="16" customFormat="1" ht="18" customHeight="1" x14ac:dyDescent="0.25">
      <c r="A613" s="126"/>
      <c r="B613" s="63" t="s">
        <v>331</v>
      </c>
      <c r="C613" s="65">
        <v>926</v>
      </c>
      <c r="D613" s="66" t="s">
        <v>17</v>
      </c>
      <c r="E613" s="66" t="s">
        <v>4</v>
      </c>
      <c r="F613" s="27" t="s">
        <v>6</v>
      </c>
      <c r="G613" s="27"/>
      <c r="H613" s="27"/>
      <c r="I613" s="27"/>
      <c r="J613" s="66"/>
      <c r="K613" s="62">
        <f>SUM(K614)</f>
        <v>22437.7</v>
      </c>
      <c r="L613" s="6"/>
    </row>
    <row r="614" spans="1:12" s="16" customFormat="1" ht="18" customHeight="1" x14ac:dyDescent="0.25">
      <c r="A614" s="126"/>
      <c r="B614" s="31" t="s">
        <v>286</v>
      </c>
      <c r="C614" s="65">
        <v>926</v>
      </c>
      <c r="D614" s="66" t="s">
        <v>17</v>
      </c>
      <c r="E614" s="66" t="s">
        <v>4</v>
      </c>
      <c r="F614" s="27" t="s">
        <v>6</v>
      </c>
      <c r="G614" s="27" t="s">
        <v>84</v>
      </c>
      <c r="H614" s="27"/>
      <c r="I614" s="27"/>
      <c r="J614" s="66"/>
      <c r="K614" s="62">
        <f>SUM(K615)</f>
        <v>22437.7</v>
      </c>
      <c r="L614" s="6"/>
    </row>
    <row r="615" spans="1:12" s="16" customFormat="1" ht="33.75" customHeight="1" x14ac:dyDescent="0.25">
      <c r="A615" s="126"/>
      <c r="B615" s="63" t="s">
        <v>332</v>
      </c>
      <c r="C615" s="65">
        <v>926</v>
      </c>
      <c r="D615" s="66" t="s">
        <v>17</v>
      </c>
      <c r="E615" s="66" t="s">
        <v>4</v>
      </c>
      <c r="F615" s="27" t="s">
        <v>6</v>
      </c>
      <c r="G615" s="27" t="s">
        <v>84</v>
      </c>
      <c r="H615" s="66" t="s">
        <v>4</v>
      </c>
      <c r="I615" s="27"/>
      <c r="J615" s="66"/>
      <c r="K615" s="62">
        <f>SUM(K616)</f>
        <v>22437.7</v>
      </c>
      <c r="L615" s="6"/>
    </row>
    <row r="616" spans="1:12" s="16" customFormat="1" ht="47.25" customHeight="1" x14ac:dyDescent="0.25">
      <c r="A616" s="126"/>
      <c r="B616" s="63" t="s">
        <v>63</v>
      </c>
      <c r="C616" s="65">
        <v>926</v>
      </c>
      <c r="D616" s="66" t="s">
        <v>17</v>
      </c>
      <c r="E616" s="66" t="s">
        <v>4</v>
      </c>
      <c r="F616" s="27" t="s">
        <v>6</v>
      </c>
      <c r="G616" s="27" t="s">
        <v>84</v>
      </c>
      <c r="H616" s="66" t="s">
        <v>4</v>
      </c>
      <c r="I616" s="27" t="s">
        <v>79</v>
      </c>
      <c r="J616" s="66"/>
      <c r="K616" s="62">
        <f>SUM(K617)</f>
        <v>22437.7</v>
      </c>
      <c r="L616" s="6"/>
    </row>
    <row r="617" spans="1:12" s="16" customFormat="1" ht="31.5" customHeight="1" x14ac:dyDescent="0.25">
      <c r="A617" s="126"/>
      <c r="B617" s="39" t="s">
        <v>110</v>
      </c>
      <c r="C617" s="65">
        <v>926</v>
      </c>
      <c r="D617" s="66" t="s">
        <v>17</v>
      </c>
      <c r="E617" s="66" t="s">
        <v>4</v>
      </c>
      <c r="F617" s="27" t="s">
        <v>6</v>
      </c>
      <c r="G617" s="27" t="s">
        <v>84</v>
      </c>
      <c r="H617" s="66" t="s">
        <v>4</v>
      </c>
      <c r="I617" s="27" t="s">
        <v>79</v>
      </c>
      <c r="J617" s="66" t="s">
        <v>56</v>
      </c>
      <c r="K617" s="62">
        <v>22437.7</v>
      </c>
      <c r="L617" s="6"/>
    </row>
    <row r="618" spans="1:12" s="16" customFormat="1" ht="18" customHeight="1" x14ac:dyDescent="0.25">
      <c r="A618" s="126"/>
      <c r="B618" s="63" t="s">
        <v>43</v>
      </c>
      <c r="C618" s="65">
        <v>926</v>
      </c>
      <c r="D618" s="66" t="s">
        <v>17</v>
      </c>
      <c r="E618" s="66" t="s">
        <v>6</v>
      </c>
      <c r="F618" s="66"/>
      <c r="G618" s="65"/>
      <c r="H618" s="66"/>
      <c r="I618" s="66"/>
      <c r="J618" s="66"/>
      <c r="K618" s="62">
        <f>SUM(+K619)</f>
        <v>79942.099999999991</v>
      </c>
      <c r="L618" s="6"/>
    </row>
    <row r="619" spans="1:12" s="16" customFormat="1" ht="18" customHeight="1" x14ac:dyDescent="0.25">
      <c r="A619" s="126"/>
      <c r="B619" s="31" t="s">
        <v>285</v>
      </c>
      <c r="C619" s="65">
        <v>926</v>
      </c>
      <c r="D619" s="66" t="s">
        <v>17</v>
      </c>
      <c r="E619" s="66" t="s">
        <v>6</v>
      </c>
      <c r="F619" s="66" t="s">
        <v>6</v>
      </c>
      <c r="G619" s="65"/>
      <c r="H619" s="66"/>
      <c r="I619" s="66"/>
      <c r="J619" s="66"/>
      <c r="K619" s="62">
        <f>SUM(K620)</f>
        <v>79942.099999999991</v>
      </c>
      <c r="L619" s="6"/>
    </row>
    <row r="620" spans="1:12" s="16" customFormat="1" ht="18" customHeight="1" x14ac:dyDescent="0.25">
      <c r="A620" s="126"/>
      <c r="B620" s="31" t="s">
        <v>286</v>
      </c>
      <c r="C620" s="65">
        <v>926</v>
      </c>
      <c r="D620" s="66" t="s">
        <v>17</v>
      </c>
      <c r="E620" s="66" t="s">
        <v>6</v>
      </c>
      <c r="F620" s="66" t="s">
        <v>6</v>
      </c>
      <c r="G620" s="65">
        <v>1</v>
      </c>
      <c r="H620" s="66"/>
      <c r="I620" s="66"/>
      <c r="J620" s="66"/>
      <c r="K620" s="62">
        <f>SUM(K621+K628)</f>
        <v>79942.099999999991</v>
      </c>
      <c r="L620" s="6"/>
    </row>
    <row r="621" spans="1:12" s="16" customFormat="1" ht="31.5" customHeight="1" x14ac:dyDescent="0.25">
      <c r="A621" s="126"/>
      <c r="B621" s="31" t="s">
        <v>365</v>
      </c>
      <c r="C621" s="65">
        <v>926</v>
      </c>
      <c r="D621" s="66" t="s">
        <v>17</v>
      </c>
      <c r="E621" s="66" t="s">
        <v>6</v>
      </c>
      <c r="F621" s="66" t="s">
        <v>6</v>
      </c>
      <c r="G621" s="65">
        <v>1</v>
      </c>
      <c r="H621" s="66" t="s">
        <v>2</v>
      </c>
      <c r="I621" s="66"/>
      <c r="J621" s="66"/>
      <c r="K621" s="62">
        <f>SUM(K622+K626)</f>
        <v>8530</v>
      </c>
      <c r="L621" s="6"/>
    </row>
    <row r="622" spans="1:12" s="16" customFormat="1" ht="18" customHeight="1" x14ac:dyDescent="0.25">
      <c r="A622" s="126"/>
      <c r="B622" s="31" t="s">
        <v>57</v>
      </c>
      <c r="C622" s="65">
        <v>926</v>
      </c>
      <c r="D622" s="66" t="s">
        <v>17</v>
      </c>
      <c r="E622" s="66" t="s">
        <v>6</v>
      </c>
      <c r="F622" s="66" t="s">
        <v>6</v>
      </c>
      <c r="G622" s="65">
        <v>1</v>
      </c>
      <c r="H622" s="66" t="s">
        <v>2</v>
      </c>
      <c r="I622" s="66" t="s">
        <v>74</v>
      </c>
      <c r="J622" s="66"/>
      <c r="K622" s="62">
        <f t="shared" ref="K622" si="34">SUM(K623:K625)</f>
        <v>8530</v>
      </c>
      <c r="L622" s="6"/>
    </row>
    <row r="623" spans="1:12" s="16" customFormat="1" ht="47.25" customHeight="1" x14ac:dyDescent="0.25">
      <c r="A623" s="126"/>
      <c r="B623" s="63" t="s">
        <v>111</v>
      </c>
      <c r="C623" s="65">
        <v>926</v>
      </c>
      <c r="D623" s="66" t="s">
        <v>17</v>
      </c>
      <c r="E623" s="66" t="s">
        <v>6</v>
      </c>
      <c r="F623" s="66" t="s">
        <v>6</v>
      </c>
      <c r="G623" s="65">
        <v>1</v>
      </c>
      <c r="H623" s="66" t="s">
        <v>2</v>
      </c>
      <c r="I623" s="66" t="s">
        <v>74</v>
      </c>
      <c r="J623" s="66" t="s">
        <v>46</v>
      </c>
      <c r="K623" s="62">
        <v>8252.4</v>
      </c>
      <c r="L623" s="6"/>
    </row>
    <row r="624" spans="1:12" s="16" customFormat="1" ht="31.5" customHeight="1" x14ac:dyDescent="0.25">
      <c r="A624" s="126"/>
      <c r="B624" s="63" t="s">
        <v>112</v>
      </c>
      <c r="C624" s="65">
        <v>926</v>
      </c>
      <c r="D624" s="66" t="s">
        <v>17</v>
      </c>
      <c r="E624" s="66" t="s">
        <v>6</v>
      </c>
      <c r="F624" s="66" t="s">
        <v>6</v>
      </c>
      <c r="G624" s="65">
        <v>1</v>
      </c>
      <c r="H624" s="66" t="s">
        <v>2</v>
      </c>
      <c r="I624" s="66" t="s">
        <v>74</v>
      </c>
      <c r="J624" s="66" t="s">
        <v>47</v>
      </c>
      <c r="K624" s="62">
        <f>302.2-24.6</f>
        <v>277.59999999999997</v>
      </c>
      <c r="L624" s="6"/>
    </row>
    <row r="625" spans="1:12" s="16" customFormat="1" ht="18" customHeight="1" x14ac:dyDescent="0.25">
      <c r="A625" s="126"/>
      <c r="B625" s="63" t="s">
        <v>48</v>
      </c>
      <c r="C625" s="65">
        <v>926</v>
      </c>
      <c r="D625" s="66" t="s">
        <v>17</v>
      </c>
      <c r="E625" s="66" t="s">
        <v>6</v>
      </c>
      <c r="F625" s="66" t="s">
        <v>6</v>
      </c>
      <c r="G625" s="65">
        <v>1</v>
      </c>
      <c r="H625" s="66" t="s">
        <v>2</v>
      </c>
      <c r="I625" s="66" t="s">
        <v>74</v>
      </c>
      <c r="J625" s="66" t="s">
        <v>49</v>
      </c>
      <c r="K625" s="62"/>
      <c r="L625" s="6"/>
    </row>
    <row r="626" spans="1:12" s="16" customFormat="1" ht="18" customHeight="1" x14ac:dyDescent="0.25">
      <c r="A626" s="126"/>
      <c r="B626" s="63" t="s">
        <v>186</v>
      </c>
      <c r="C626" s="65">
        <v>926</v>
      </c>
      <c r="D626" s="66" t="s">
        <v>17</v>
      </c>
      <c r="E626" s="27" t="s">
        <v>6</v>
      </c>
      <c r="F626" s="27" t="s">
        <v>6</v>
      </c>
      <c r="G626" s="68">
        <v>1</v>
      </c>
      <c r="H626" s="27" t="s">
        <v>2</v>
      </c>
      <c r="I626" s="27" t="s">
        <v>185</v>
      </c>
      <c r="J626" s="27"/>
      <c r="K626" s="62">
        <f>SUM(K627)</f>
        <v>0</v>
      </c>
      <c r="L626" s="6"/>
    </row>
    <row r="627" spans="1:12" s="16" customFormat="1" ht="31.5" customHeight="1" x14ac:dyDescent="0.25">
      <c r="A627" s="126"/>
      <c r="B627" s="63" t="s">
        <v>112</v>
      </c>
      <c r="C627" s="65">
        <v>926</v>
      </c>
      <c r="D627" s="27" t="s">
        <v>17</v>
      </c>
      <c r="E627" s="27" t="s">
        <v>6</v>
      </c>
      <c r="F627" s="27" t="s">
        <v>6</v>
      </c>
      <c r="G627" s="68">
        <v>1</v>
      </c>
      <c r="H627" s="27" t="s">
        <v>2</v>
      </c>
      <c r="I627" s="27" t="s">
        <v>185</v>
      </c>
      <c r="J627" s="27" t="s">
        <v>47</v>
      </c>
      <c r="K627" s="62"/>
      <c r="L627" s="6"/>
    </row>
    <row r="628" spans="1:12" s="16" customFormat="1" ht="17.25" customHeight="1" x14ac:dyDescent="0.25">
      <c r="A628" s="126"/>
      <c r="B628" s="31" t="s">
        <v>321</v>
      </c>
      <c r="C628" s="65">
        <v>926</v>
      </c>
      <c r="D628" s="27" t="s">
        <v>17</v>
      </c>
      <c r="E628" s="66" t="s">
        <v>6</v>
      </c>
      <c r="F628" s="66" t="s">
        <v>6</v>
      </c>
      <c r="G628" s="65">
        <v>1</v>
      </c>
      <c r="H628" s="66" t="s">
        <v>4</v>
      </c>
      <c r="I628" s="66"/>
      <c r="J628" s="66"/>
      <c r="K628" s="62">
        <f>SUM(K629+K634)</f>
        <v>71412.099999999991</v>
      </c>
      <c r="L628" s="6"/>
    </row>
    <row r="629" spans="1:12" s="16" customFormat="1" ht="47.25" customHeight="1" x14ac:dyDescent="0.25">
      <c r="A629" s="126"/>
      <c r="B629" s="63" t="s">
        <v>63</v>
      </c>
      <c r="C629" s="65">
        <v>926</v>
      </c>
      <c r="D629" s="66" t="s">
        <v>17</v>
      </c>
      <c r="E629" s="66" t="s">
        <v>6</v>
      </c>
      <c r="F629" s="66" t="s">
        <v>6</v>
      </c>
      <c r="G629" s="65">
        <v>1</v>
      </c>
      <c r="H629" s="66" t="s">
        <v>4</v>
      </c>
      <c r="I629" s="66" t="s">
        <v>79</v>
      </c>
      <c r="J629" s="66"/>
      <c r="K629" s="62">
        <f>SUM(K630:K633)</f>
        <v>71410.899999999994</v>
      </c>
      <c r="L629" s="6"/>
    </row>
    <row r="630" spans="1:12" s="16" customFormat="1" ht="47.25" customHeight="1" x14ac:dyDescent="0.25">
      <c r="A630" s="126"/>
      <c r="B630" s="63" t="s">
        <v>111</v>
      </c>
      <c r="C630" s="65">
        <v>926</v>
      </c>
      <c r="D630" s="66" t="s">
        <v>17</v>
      </c>
      <c r="E630" s="66" t="s">
        <v>6</v>
      </c>
      <c r="F630" s="66" t="s">
        <v>6</v>
      </c>
      <c r="G630" s="65">
        <v>1</v>
      </c>
      <c r="H630" s="66" t="s">
        <v>4</v>
      </c>
      <c r="I630" s="66" t="s">
        <v>79</v>
      </c>
      <c r="J630" s="66" t="s">
        <v>46</v>
      </c>
      <c r="K630" s="62">
        <f>17157.2+36349.9</f>
        <v>53507.100000000006</v>
      </c>
      <c r="L630" s="6"/>
    </row>
    <row r="631" spans="1:12" s="16" customFormat="1" ht="31.5" customHeight="1" x14ac:dyDescent="0.25">
      <c r="A631" s="126"/>
      <c r="B631" s="63" t="s">
        <v>112</v>
      </c>
      <c r="C631" s="65">
        <v>926</v>
      </c>
      <c r="D631" s="66" t="s">
        <v>17</v>
      </c>
      <c r="E631" s="66" t="s">
        <v>6</v>
      </c>
      <c r="F631" s="66" t="s">
        <v>6</v>
      </c>
      <c r="G631" s="65">
        <v>1</v>
      </c>
      <c r="H631" s="66" t="s">
        <v>4</v>
      </c>
      <c r="I631" s="66" t="s">
        <v>79</v>
      </c>
      <c r="J631" s="66" t="s">
        <v>47</v>
      </c>
      <c r="K631" s="62">
        <f>19898.6-17157.2+6431.1-388.1</f>
        <v>8784.3999999999978</v>
      </c>
      <c r="L631" s="6"/>
    </row>
    <row r="632" spans="1:12" s="16" customFormat="1" ht="31.5" customHeight="1" x14ac:dyDescent="0.25">
      <c r="A632" s="126"/>
      <c r="B632" s="39" t="s">
        <v>110</v>
      </c>
      <c r="C632" s="65">
        <v>926</v>
      </c>
      <c r="D632" s="66" t="s">
        <v>17</v>
      </c>
      <c r="E632" s="66" t="s">
        <v>6</v>
      </c>
      <c r="F632" s="27" t="s">
        <v>6</v>
      </c>
      <c r="G632" s="65">
        <v>1</v>
      </c>
      <c r="H632" s="66" t="s">
        <v>4</v>
      </c>
      <c r="I632" s="66" t="s">
        <v>79</v>
      </c>
      <c r="J632" s="66" t="s">
        <v>56</v>
      </c>
      <c r="K632" s="62">
        <v>9106.5</v>
      </c>
      <c r="L632" s="6"/>
    </row>
    <row r="633" spans="1:12" s="16" customFormat="1" ht="18" customHeight="1" x14ac:dyDescent="0.25">
      <c r="A633" s="126"/>
      <c r="B633" s="63" t="s">
        <v>48</v>
      </c>
      <c r="C633" s="65">
        <v>926</v>
      </c>
      <c r="D633" s="66" t="s">
        <v>17</v>
      </c>
      <c r="E633" s="66" t="s">
        <v>6</v>
      </c>
      <c r="F633" s="66" t="s">
        <v>6</v>
      </c>
      <c r="G633" s="65">
        <v>1</v>
      </c>
      <c r="H633" s="66" t="s">
        <v>4</v>
      </c>
      <c r="I633" s="66" t="s">
        <v>79</v>
      </c>
      <c r="J633" s="66" t="s">
        <v>49</v>
      </c>
      <c r="K633" s="62">
        <f>11.8+1.1</f>
        <v>12.9</v>
      </c>
      <c r="L633" s="6"/>
    </row>
    <row r="634" spans="1:12" s="16" customFormat="1" ht="94.5" customHeight="1" x14ac:dyDescent="0.25">
      <c r="A634" s="126"/>
      <c r="B634" s="40" t="s">
        <v>162</v>
      </c>
      <c r="C634" s="65">
        <v>926</v>
      </c>
      <c r="D634" s="66" t="s">
        <v>17</v>
      </c>
      <c r="E634" s="66" t="s">
        <v>6</v>
      </c>
      <c r="F634" s="27" t="s">
        <v>6</v>
      </c>
      <c r="G634" s="65">
        <v>1</v>
      </c>
      <c r="H634" s="66" t="s">
        <v>4</v>
      </c>
      <c r="I634" s="66" t="s">
        <v>98</v>
      </c>
      <c r="J634" s="66"/>
      <c r="K634" s="62">
        <f t="shared" ref="K634" si="35">SUM(K635)</f>
        <v>1.2</v>
      </c>
      <c r="L634" s="6"/>
    </row>
    <row r="635" spans="1:12" s="16" customFormat="1" ht="31.5" customHeight="1" x14ac:dyDescent="0.25">
      <c r="A635" s="126"/>
      <c r="B635" s="63" t="s">
        <v>112</v>
      </c>
      <c r="C635" s="65">
        <v>926</v>
      </c>
      <c r="D635" s="66" t="s">
        <v>17</v>
      </c>
      <c r="E635" s="66" t="s">
        <v>6</v>
      </c>
      <c r="F635" s="27" t="s">
        <v>6</v>
      </c>
      <c r="G635" s="65">
        <v>1</v>
      </c>
      <c r="H635" s="66" t="s">
        <v>4</v>
      </c>
      <c r="I635" s="66" t="s">
        <v>98</v>
      </c>
      <c r="J635" s="66" t="s">
        <v>47</v>
      </c>
      <c r="K635" s="62">
        <v>1.2</v>
      </c>
      <c r="L635" s="6"/>
    </row>
    <row r="636" spans="1:12" s="16" customFormat="1" ht="31.5" customHeight="1" x14ac:dyDescent="0.25">
      <c r="A636" s="126">
        <v>11</v>
      </c>
      <c r="B636" s="43" t="s">
        <v>356</v>
      </c>
      <c r="C636" s="66">
        <v>929</v>
      </c>
      <c r="D636" s="66"/>
      <c r="E636" s="27"/>
      <c r="F636" s="27"/>
      <c r="G636" s="27"/>
      <c r="H636" s="27"/>
      <c r="I636" s="27"/>
      <c r="J636" s="27"/>
      <c r="K636" s="62">
        <f>SUM(K644+K637)</f>
        <v>256220.5</v>
      </c>
      <c r="L636" s="6"/>
    </row>
    <row r="637" spans="1:12" s="16" customFormat="1" ht="18" customHeight="1" x14ac:dyDescent="0.25">
      <c r="A637" s="126"/>
      <c r="B637" s="63" t="s">
        <v>18</v>
      </c>
      <c r="C637" s="65">
        <v>929</v>
      </c>
      <c r="D637" s="66" t="s">
        <v>8</v>
      </c>
      <c r="E637" s="66"/>
      <c r="F637" s="66"/>
      <c r="G637" s="65"/>
      <c r="H637" s="66"/>
      <c r="I637" s="66"/>
      <c r="J637" s="66"/>
      <c r="K637" s="62">
        <f>SUM(K638)</f>
        <v>9</v>
      </c>
      <c r="L637" s="6"/>
    </row>
    <row r="638" spans="1:12" s="16" customFormat="1" ht="18" customHeight="1" x14ac:dyDescent="0.25">
      <c r="A638" s="126"/>
      <c r="B638" s="63" t="s">
        <v>187</v>
      </c>
      <c r="C638" s="65">
        <v>929</v>
      </c>
      <c r="D638" s="66" t="s">
        <v>8</v>
      </c>
      <c r="E638" s="27" t="s">
        <v>7</v>
      </c>
      <c r="F638" s="27"/>
      <c r="G638" s="27"/>
      <c r="H638" s="27"/>
      <c r="I638" s="27"/>
      <c r="J638" s="66"/>
      <c r="K638" s="62">
        <f t="shared" ref="K638:K641" si="36">SUM(K639)</f>
        <v>9</v>
      </c>
      <c r="L638" s="6"/>
    </row>
    <row r="639" spans="1:12" s="16" customFormat="1" ht="18" customHeight="1" x14ac:dyDescent="0.25">
      <c r="A639" s="126"/>
      <c r="B639" s="43" t="s">
        <v>288</v>
      </c>
      <c r="C639" s="65">
        <v>929</v>
      </c>
      <c r="D639" s="27" t="s">
        <v>8</v>
      </c>
      <c r="E639" s="27" t="s">
        <v>7</v>
      </c>
      <c r="F639" s="27" t="s">
        <v>7</v>
      </c>
      <c r="G639" s="27"/>
      <c r="H639" s="27"/>
      <c r="I639" s="27"/>
      <c r="J639" s="66"/>
      <c r="K639" s="62">
        <f t="shared" si="36"/>
        <v>9</v>
      </c>
      <c r="L639" s="6"/>
    </row>
    <row r="640" spans="1:12" s="16" customFormat="1" ht="47.25" customHeight="1" x14ac:dyDescent="0.25">
      <c r="A640" s="126"/>
      <c r="B640" s="43" t="s">
        <v>141</v>
      </c>
      <c r="C640" s="65">
        <v>929</v>
      </c>
      <c r="D640" s="27" t="s">
        <v>8</v>
      </c>
      <c r="E640" s="27" t="s">
        <v>7</v>
      </c>
      <c r="F640" s="27" t="s">
        <v>7</v>
      </c>
      <c r="G640" s="27" t="s">
        <v>84</v>
      </c>
      <c r="H640" s="27"/>
      <c r="I640" s="27"/>
      <c r="J640" s="66"/>
      <c r="K640" s="62">
        <f t="shared" si="36"/>
        <v>9</v>
      </c>
      <c r="L640" s="6"/>
    </row>
    <row r="641" spans="1:12" s="16" customFormat="1" ht="47.25" customHeight="1" x14ac:dyDescent="0.25">
      <c r="A641" s="126"/>
      <c r="B641" s="43" t="s">
        <v>289</v>
      </c>
      <c r="C641" s="65">
        <v>929</v>
      </c>
      <c r="D641" s="27" t="s">
        <v>8</v>
      </c>
      <c r="E641" s="27" t="s">
        <v>7</v>
      </c>
      <c r="F641" s="27" t="s">
        <v>7</v>
      </c>
      <c r="G641" s="27" t="s">
        <v>84</v>
      </c>
      <c r="H641" s="27" t="s">
        <v>2</v>
      </c>
      <c r="I641" s="27"/>
      <c r="J641" s="66"/>
      <c r="K641" s="62">
        <f t="shared" si="36"/>
        <v>9</v>
      </c>
      <c r="L641" s="6"/>
    </row>
    <row r="642" spans="1:12" s="16" customFormat="1" ht="18" customHeight="1" x14ac:dyDescent="0.25">
      <c r="A642" s="126"/>
      <c r="B642" s="63" t="s">
        <v>189</v>
      </c>
      <c r="C642" s="65">
        <v>929</v>
      </c>
      <c r="D642" s="27" t="s">
        <v>8</v>
      </c>
      <c r="E642" s="27" t="s">
        <v>7</v>
      </c>
      <c r="F642" s="27" t="s">
        <v>7</v>
      </c>
      <c r="G642" s="27" t="s">
        <v>84</v>
      </c>
      <c r="H642" s="27" t="s">
        <v>2</v>
      </c>
      <c r="I642" s="27" t="s">
        <v>188</v>
      </c>
      <c r="J642" s="66"/>
      <c r="K642" s="62">
        <f>SUM(K643)</f>
        <v>9</v>
      </c>
      <c r="L642" s="6"/>
    </row>
    <row r="643" spans="1:12" s="16" customFormat="1" ht="31.5" customHeight="1" x14ac:dyDescent="0.25">
      <c r="A643" s="126"/>
      <c r="B643" s="63" t="s">
        <v>112</v>
      </c>
      <c r="C643" s="65">
        <v>929</v>
      </c>
      <c r="D643" s="27" t="s">
        <v>8</v>
      </c>
      <c r="E643" s="27" t="s">
        <v>7</v>
      </c>
      <c r="F643" s="27" t="s">
        <v>7</v>
      </c>
      <c r="G643" s="27" t="s">
        <v>84</v>
      </c>
      <c r="H643" s="27" t="s">
        <v>2</v>
      </c>
      <c r="I643" s="27" t="s">
        <v>188</v>
      </c>
      <c r="J643" s="66" t="s">
        <v>47</v>
      </c>
      <c r="K643" s="62">
        <v>9</v>
      </c>
      <c r="L643" s="6"/>
    </row>
    <row r="644" spans="1:12" s="16" customFormat="1" ht="18" customHeight="1" x14ac:dyDescent="0.25">
      <c r="A644" s="126"/>
      <c r="B644" s="43" t="s">
        <v>58</v>
      </c>
      <c r="C644" s="66" t="s">
        <v>29</v>
      </c>
      <c r="D644" s="27" t="s">
        <v>22</v>
      </c>
      <c r="E644" s="27"/>
      <c r="F644" s="27"/>
      <c r="G644" s="27"/>
      <c r="H644" s="27"/>
      <c r="I644" s="27"/>
      <c r="J644" s="27"/>
      <c r="K644" s="62">
        <f>SUM(K645+K664)</f>
        <v>256211.5</v>
      </c>
      <c r="L644" s="6"/>
    </row>
    <row r="645" spans="1:12" s="16" customFormat="1" ht="18" customHeight="1" x14ac:dyDescent="0.25">
      <c r="A645" s="126"/>
      <c r="B645" s="43" t="s">
        <v>214</v>
      </c>
      <c r="C645" s="66">
        <v>929</v>
      </c>
      <c r="D645" s="27" t="s">
        <v>22</v>
      </c>
      <c r="E645" s="27" t="s">
        <v>5</v>
      </c>
      <c r="F645" s="27"/>
      <c r="G645" s="27"/>
      <c r="H645" s="27"/>
      <c r="I645" s="27"/>
      <c r="J645" s="27"/>
      <c r="K645" s="62">
        <f>SUM(K646+K659)</f>
        <v>248646.9</v>
      </c>
      <c r="L645" s="6"/>
    </row>
    <row r="646" spans="1:12" s="16" customFormat="1" ht="18" customHeight="1" x14ac:dyDescent="0.25">
      <c r="A646" s="126"/>
      <c r="B646" s="31" t="s">
        <v>288</v>
      </c>
      <c r="C646" s="66" t="s">
        <v>29</v>
      </c>
      <c r="D646" s="27" t="s">
        <v>22</v>
      </c>
      <c r="E646" s="27" t="s">
        <v>5</v>
      </c>
      <c r="F646" s="27" t="s">
        <v>7</v>
      </c>
      <c r="G646" s="27"/>
      <c r="H646" s="27"/>
      <c r="I646" s="27"/>
      <c r="J646" s="27"/>
      <c r="K646" s="62">
        <f>SUM(K647)</f>
        <v>244434.9</v>
      </c>
      <c r="L646" s="6"/>
    </row>
    <row r="647" spans="1:12" s="16" customFormat="1" ht="18" customHeight="1" x14ac:dyDescent="0.25">
      <c r="A647" s="126"/>
      <c r="B647" s="63" t="s">
        <v>140</v>
      </c>
      <c r="C647" s="66" t="s">
        <v>29</v>
      </c>
      <c r="D647" s="66" t="s">
        <v>22</v>
      </c>
      <c r="E647" s="27" t="s">
        <v>5</v>
      </c>
      <c r="F647" s="27" t="s">
        <v>7</v>
      </c>
      <c r="G647" s="27" t="s">
        <v>106</v>
      </c>
      <c r="H647" s="27"/>
      <c r="I647" s="27"/>
      <c r="J647" s="27"/>
      <c r="K647" s="62">
        <f>SUM(K648)</f>
        <v>244434.9</v>
      </c>
      <c r="L647" s="6"/>
    </row>
    <row r="648" spans="1:12" s="16" customFormat="1" ht="31.5" customHeight="1" x14ac:dyDescent="0.25">
      <c r="A648" s="126"/>
      <c r="B648" s="63" t="s">
        <v>107</v>
      </c>
      <c r="C648" s="66" t="s">
        <v>29</v>
      </c>
      <c r="D648" s="27" t="s">
        <v>22</v>
      </c>
      <c r="E648" s="27" t="s">
        <v>5</v>
      </c>
      <c r="F648" s="27" t="s">
        <v>7</v>
      </c>
      <c r="G648" s="27" t="s">
        <v>106</v>
      </c>
      <c r="H648" s="27" t="s">
        <v>2</v>
      </c>
      <c r="I648" s="27"/>
      <c r="J648" s="27"/>
      <c r="K648" s="62">
        <f>SUM(K653+K655+K657+K649)</f>
        <v>244434.9</v>
      </c>
      <c r="L648" s="6"/>
    </row>
    <row r="649" spans="1:12" s="16" customFormat="1" ht="47.25" customHeight="1" x14ac:dyDescent="0.25">
      <c r="A649" s="126"/>
      <c r="B649" s="63" t="s">
        <v>63</v>
      </c>
      <c r="C649" s="66" t="s">
        <v>29</v>
      </c>
      <c r="D649" s="27" t="s">
        <v>22</v>
      </c>
      <c r="E649" s="27" t="s">
        <v>5</v>
      </c>
      <c r="F649" s="27" t="s">
        <v>7</v>
      </c>
      <c r="G649" s="27" t="s">
        <v>106</v>
      </c>
      <c r="H649" s="27" t="s">
        <v>2</v>
      </c>
      <c r="I649" s="27" t="s">
        <v>79</v>
      </c>
      <c r="J649" s="27"/>
      <c r="K649" s="62">
        <f>SUM(K650:K652)</f>
        <v>33312</v>
      </c>
      <c r="L649" s="6"/>
    </row>
    <row r="650" spans="1:12" s="16" customFormat="1" ht="47.25" customHeight="1" x14ac:dyDescent="0.25">
      <c r="A650" s="126"/>
      <c r="B650" s="29" t="s">
        <v>111</v>
      </c>
      <c r="C650" s="66" t="s">
        <v>29</v>
      </c>
      <c r="D650" s="27" t="s">
        <v>22</v>
      </c>
      <c r="E650" s="27" t="s">
        <v>5</v>
      </c>
      <c r="F650" s="27" t="s">
        <v>7</v>
      </c>
      <c r="G650" s="27" t="s">
        <v>106</v>
      </c>
      <c r="H650" s="27" t="s">
        <v>2</v>
      </c>
      <c r="I650" s="27" t="s">
        <v>79</v>
      </c>
      <c r="J650" s="27" t="s">
        <v>46</v>
      </c>
      <c r="K650" s="62">
        <f>2065.4+28405.2+1661.8</f>
        <v>32132.400000000001</v>
      </c>
      <c r="L650" s="6"/>
    </row>
    <row r="651" spans="1:12" s="16" customFormat="1" ht="31.5" customHeight="1" x14ac:dyDescent="0.25">
      <c r="A651" s="126"/>
      <c r="B651" s="63" t="s">
        <v>112</v>
      </c>
      <c r="C651" s="66" t="s">
        <v>29</v>
      </c>
      <c r="D651" s="27" t="s">
        <v>22</v>
      </c>
      <c r="E651" s="27" t="s">
        <v>5</v>
      </c>
      <c r="F651" s="27" t="s">
        <v>7</v>
      </c>
      <c r="G651" s="27" t="s">
        <v>106</v>
      </c>
      <c r="H651" s="27" t="s">
        <v>2</v>
      </c>
      <c r="I651" s="27" t="s">
        <v>79</v>
      </c>
      <c r="J651" s="27" t="s">
        <v>47</v>
      </c>
      <c r="K651" s="62">
        <f>2266.4-2065.4-1+978.6</f>
        <v>1178.5999999999999</v>
      </c>
      <c r="L651" s="6"/>
    </row>
    <row r="652" spans="1:12" s="16" customFormat="1" ht="18" customHeight="1" x14ac:dyDescent="0.25">
      <c r="A652" s="126"/>
      <c r="B652" s="63" t="s">
        <v>48</v>
      </c>
      <c r="C652" s="66" t="s">
        <v>29</v>
      </c>
      <c r="D652" s="27" t="s">
        <v>22</v>
      </c>
      <c r="E652" s="27" t="s">
        <v>5</v>
      </c>
      <c r="F652" s="27" t="s">
        <v>7</v>
      </c>
      <c r="G652" s="27" t="s">
        <v>106</v>
      </c>
      <c r="H652" s="27" t="s">
        <v>2</v>
      </c>
      <c r="I652" s="27" t="s">
        <v>79</v>
      </c>
      <c r="J652" s="27" t="s">
        <v>49</v>
      </c>
      <c r="K652" s="62">
        <v>1</v>
      </c>
      <c r="L652" s="6"/>
    </row>
    <row r="653" spans="1:12" s="16" customFormat="1" ht="47.25" customHeight="1" x14ac:dyDescent="0.25">
      <c r="A653" s="126"/>
      <c r="B653" s="63" t="s">
        <v>63</v>
      </c>
      <c r="C653" s="66" t="s">
        <v>29</v>
      </c>
      <c r="D653" s="27" t="s">
        <v>22</v>
      </c>
      <c r="E653" s="27" t="s">
        <v>5</v>
      </c>
      <c r="F653" s="27" t="s">
        <v>7</v>
      </c>
      <c r="G653" s="27" t="s">
        <v>106</v>
      </c>
      <c r="H653" s="27" t="s">
        <v>2</v>
      </c>
      <c r="I653" s="27" t="s">
        <v>79</v>
      </c>
      <c r="J653" s="27"/>
      <c r="K653" s="62">
        <f>SUM(K654)</f>
        <v>208297.4</v>
      </c>
      <c r="L653" s="6"/>
    </row>
    <row r="654" spans="1:12" s="16" customFormat="1" ht="31.5" customHeight="1" x14ac:dyDescent="0.25">
      <c r="A654" s="126"/>
      <c r="B654" s="39" t="s">
        <v>110</v>
      </c>
      <c r="C654" s="66" t="s">
        <v>29</v>
      </c>
      <c r="D654" s="27" t="s">
        <v>22</v>
      </c>
      <c r="E654" s="27" t="s">
        <v>5</v>
      </c>
      <c r="F654" s="27" t="s">
        <v>7</v>
      </c>
      <c r="G654" s="27" t="s">
        <v>106</v>
      </c>
      <c r="H654" s="27" t="s">
        <v>2</v>
      </c>
      <c r="I654" s="27" t="s">
        <v>79</v>
      </c>
      <c r="J654" s="27" t="s">
        <v>56</v>
      </c>
      <c r="K654" s="62">
        <v>208297.4</v>
      </c>
      <c r="L654" s="6"/>
    </row>
    <row r="655" spans="1:12" ht="94.5" customHeight="1" x14ac:dyDescent="0.25">
      <c r="A655" s="126"/>
      <c r="B655" s="28" t="s">
        <v>180</v>
      </c>
      <c r="C655" s="66" t="s">
        <v>29</v>
      </c>
      <c r="D655" s="27" t="s">
        <v>22</v>
      </c>
      <c r="E655" s="27" t="s">
        <v>5</v>
      </c>
      <c r="F655" s="27" t="s">
        <v>7</v>
      </c>
      <c r="G655" s="27" t="s">
        <v>106</v>
      </c>
      <c r="H655" s="27" t="s">
        <v>2</v>
      </c>
      <c r="I655" s="27" t="s">
        <v>108</v>
      </c>
      <c r="J655" s="27"/>
      <c r="K655" s="62">
        <f>SUM(K656)</f>
        <v>687.5</v>
      </c>
    </row>
    <row r="656" spans="1:12" ht="31.5" customHeight="1" x14ac:dyDescent="0.25">
      <c r="A656" s="126"/>
      <c r="B656" s="39" t="s">
        <v>110</v>
      </c>
      <c r="C656" s="66" t="s">
        <v>29</v>
      </c>
      <c r="D656" s="27" t="s">
        <v>22</v>
      </c>
      <c r="E656" s="27" t="s">
        <v>5</v>
      </c>
      <c r="F656" s="27" t="s">
        <v>7</v>
      </c>
      <c r="G656" s="27" t="s">
        <v>106</v>
      </c>
      <c r="H656" s="27" t="s">
        <v>2</v>
      </c>
      <c r="I656" s="27" t="s">
        <v>108</v>
      </c>
      <c r="J656" s="27" t="s">
        <v>56</v>
      </c>
      <c r="K656" s="62">
        <v>687.5</v>
      </c>
    </row>
    <row r="657" spans="1:21" ht="31.5" customHeight="1" x14ac:dyDescent="0.25">
      <c r="A657" s="126"/>
      <c r="B657" s="63" t="s">
        <v>238</v>
      </c>
      <c r="C657" s="66" t="s">
        <v>29</v>
      </c>
      <c r="D657" s="27" t="s">
        <v>22</v>
      </c>
      <c r="E657" s="27" t="s">
        <v>5</v>
      </c>
      <c r="F657" s="27" t="s">
        <v>7</v>
      </c>
      <c r="G657" s="27" t="s">
        <v>106</v>
      </c>
      <c r="H657" s="27" t="s">
        <v>2</v>
      </c>
      <c r="I657" s="27" t="s">
        <v>173</v>
      </c>
      <c r="J657" s="66"/>
      <c r="K657" s="62">
        <f>K658</f>
        <v>2138</v>
      </c>
    </row>
    <row r="658" spans="1:21" ht="31.5" customHeight="1" x14ac:dyDescent="0.25">
      <c r="A658" s="126"/>
      <c r="B658" s="29" t="s">
        <v>110</v>
      </c>
      <c r="C658" s="66" t="s">
        <v>29</v>
      </c>
      <c r="D658" s="27" t="s">
        <v>22</v>
      </c>
      <c r="E658" s="27" t="s">
        <v>5</v>
      </c>
      <c r="F658" s="27" t="s">
        <v>7</v>
      </c>
      <c r="G658" s="27" t="s">
        <v>106</v>
      </c>
      <c r="H658" s="27" t="s">
        <v>2</v>
      </c>
      <c r="I658" s="27" t="s">
        <v>173</v>
      </c>
      <c r="J658" s="66" t="s">
        <v>56</v>
      </c>
      <c r="K658" s="62">
        <f>1753.1+384.8+0.1</f>
        <v>2138</v>
      </c>
    </row>
    <row r="659" spans="1:21" ht="31.5" customHeight="1" x14ac:dyDescent="0.25">
      <c r="A659" s="126"/>
      <c r="B659" s="31" t="s">
        <v>159</v>
      </c>
      <c r="C659" s="66" t="s">
        <v>29</v>
      </c>
      <c r="D659" s="27" t="s">
        <v>22</v>
      </c>
      <c r="E659" s="27" t="s">
        <v>5</v>
      </c>
      <c r="F659" s="27" t="s">
        <v>38</v>
      </c>
      <c r="G659" s="27"/>
      <c r="H659" s="27"/>
      <c r="I659" s="27"/>
      <c r="J659" s="27"/>
      <c r="K659" s="62">
        <f>K660</f>
        <v>4212</v>
      </c>
    </row>
    <row r="660" spans="1:21" ht="18" customHeight="1" x14ac:dyDescent="0.25">
      <c r="A660" s="126"/>
      <c r="B660" s="63" t="s">
        <v>281</v>
      </c>
      <c r="C660" s="66" t="s">
        <v>29</v>
      </c>
      <c r="D660" s="27" t="s">
        <v>22</v>
      </c>
      <c r="E660" s="27" t="s">
        <v>5</v>
      </c>
      <c r="F660" s="27" t="s">
        <v>38</v>
      </c>
      <c r="G660" s="27" t="s">
        <v>120</v>
      </c>
      <c r="H660" s="27"/>
      <c r="I660" s="27"/>
      <c r="J660" s="66"/>
      <c r="K660" s="62">
        <f>K661</f>
        <v>4212</v>
      </c>
    </row>
    <row r="661" spans="1:21" s="6" customFormat="1" ht="31.5" customHeight="1" x14ac:dyDescent="0.25">
      <c r="A661" s="126"/>
      <c r="B661" s="63" t="s">
        <v>283</v>
      </c>
      <c r="C661" s="66" t="s">
        <v>29</v>
      </c>
      <c r="D661" s="27" t="s">
        <v>22</v>
      </c>
      <c r="E661" s="27" t="s">
        <v>5</v>
      </c>
      <c r="F661" s="27" t="s">
        <v>38</v>
      </c>
      <c r="G661" s="27" t="s">
        <v>120</v>
      </c>
      <c r="H661" s="27" t="s">
        <v>2</v>
      </c>
      <c r="I661" s="27"/>
      <c r="J661" s="66"/>
      <c r="K661" s="62">
        <f>K662</f>
        <v>4212</v>
      </c>
      <c r="M661" s="1"/>
      <c r="N661" s="1"/>
      <c r="O661" s="1"/>
      <c r="P661" s="1"/>
      <c r="Q661" s="1"/>
      <c r="R661" s="1"/>
      <c r="S661" s="1"/>
      <c r="T661" s="1"/>
      <c r="U661" s="1"/>
    </row>
    <row r="662" spans="1:21" s="6" customFormat="1" ht="31.5" customHeight="1" x14ac:dyDescent="0.25">
      <c r="A662" s="126"/>
      <c r="B662" s="63" t="s">
        <v>377</v>
      </c>
      <c r="C662" s="66" t="s">
        <v>29</v>
      </c>
      <c r="D662" s="27" t="s">
        <v>22</v>
      </c>
      <c r="E662" s="27" t="s">
        <v>5</v>
      </c>
      <c r="F662" s="27" t="s">
        <v>38</v>
      </c>
      <c r="G662" s="27" t="s">
        <v>120</v>
      </c>
      <c r="H662" s="27" t="s">
        <v>2</v>
      </c>
      <c r="I662" s="27" t="s">
        <v>128</v>
      </c>
      <c r="J662" s="66"/>
      <c r="K662" s="62">
        <f>K663</f>
        <v>4212</v>
      </c>
      <c r="M662" s="1"/>
      <c r="N662" s="1"/>
      <c r="O662" s="1"/>
      <c r="P662" s="1"/>
      <c r="Q662" s="1"/>
      <c r="R662" s="1"/>
      <c r="S662" s="1"/>
      <c r="T662" s="1"/>
      <c r="U662" s="1"/>
    </row>
    <row r="663" spans="1:21" s="6" customFormat="1" ht="31.5" customHeight="1" x14ac:dyDescent="0.25">
      <c r="A663" s="126"/>
      <c r="B663" s="39" t="s">
        <v>110</v>
      </c>
      <c r="C663" s="66" t="s">
        <v>29</v>
      </c>
      <c r="D663" s="27" t="s">
        <v>22</v>
      </c>
      <c r="E663" s="27" t="s">
        <v>5</v>
      </c>
      <c r="F663" s="27" t="s">
        <v>38</v>
      </c>
      <c r="G663" s="27" t="s">
        <v>120</v>
      </c>
      <c r="H663" s="27" t="s">
        <v>2</v>
      </c>
      <c r="I663" s="27" t="s">
        <v>128</v>
      </c>
      <c r="J663" s="66" t="s">
        <v>56</v>
      </c>
      <c r="K663" s="62">
        <v>4212</v>
      </c>
      <c r="M663" s="1"/>
      <c r="N663" s="1"/>
      <c r="O663" s="1"/>
      <c r="P663" s="1"/>
      <c r="Q663" s="1"/>
      <c r="R663" s="1"/>
      <c r="S663" s="1"/>
      <c r="T663" s="1"/>
      <c r="U663" s="1"/>
    </row>
    <row r="664" spans="1:21" s="6" customFormat="1" ht="18" customHeight="1" x14ac:dyDescent="0.25">
      <c r="A664" s="126"/>
      <c r="B664" s="43" t="s">
        <v>62</v>
      </c>
      <c r="C664" s="66">
        <v>929</v>
      </c>
      <c r="D664" s="27" t="s">
        <v>22</v>
      </c>
      <c r="E664" s="27" t="s">
        <v>7</v>
      </c>
      <c r="F664" s="27"/>
      <c r="G664" s="27"/>
      <c r="H664" s="27"/>
      <c r="I664" s="27"/>
      <c r="J664" s="27"/>
      <c r="K664" s="62">
        <f>K665</f>
        <v>7564.6</v>
      </c>
      <c r="M664" s="1"/>
      <c r="N664" s="1"/>
      <c r="O664" s="1"/>
      <c r="P664" s="1"/>
      <c r="Q664" s="1"/>
      <c r="R664" s="1"/>
      <c r="S664" s="1"/>
      <c r="T664" s="1"/>
      <c r="U664" s="1"/>
    </row>
    <row r="665" spans="1:21" s="6" customFormat="1" ht="18" customHeight="1" x14ac:dyDescent="0.25">
      <c r="A665" s="126"/>
      <c r="B665" s="43" t="s">
        <v>288</v>
      </c>
      <c r="C665" s="66" t="s">
        <v>29</v>
      </c>
      <c r="D665" s="27" t="s">
        <v>22</v>
      </c>
      <c r="E665" s="27" t="s">
        <v>7</v>
      </c>
      <c r="F665" s="27" t="s">
        <v>7</v>
      </c>
      <c r="G665" s="27"/>
      <c r="H665" s="27"/>
      <c r="I665" s="27"/>
      <c r="J665" s="27"/>
      <c r="K665" s="62">
        <f t="shared" ref="K665:K666" si="37">SUM(K666)</f>
        <v>7564.6</v>
      </c>
      <c r="M665" s="1"/>
      <c r="N665" s="1"/>
      <c r="O665" s="1"/>
      <c r="P665" s="1"/>
      <c r="Q665" s="1"/>
      <c r="R665" s="1"/>
      <c r="S665" s="1"/>
      <c r="T665" s="1"/>
      <c r="U665" s="1"/>
    </row>
    <row r="666" spans="1:21" s="6" customFormat="1" ht="47.25" customHeight="1" x14ac:dyDescent="0.25">
      <c r="A666" s="126"/>
      <c r="B666" s="43" t="s">
        <v>141</v>
      </c>
      <c r="C666" s="66" t="s">
        <v>29</v>
      </c>
      <c r="D666" s="27" t="s">
        <v>22</v>
      </c>
      <c r="E666" s="27" t="s">
        <v>7</v>
      </c>
      <c r="F666" s="27" t="s">
        <v>7</v>
      </c>
      <c r="G666" s="27" t="s">
        <v>84</v>
      </c>
      <c r="H666" s="27"/>
      <c r="I666" s="27"/>
      <c r="J666" s="27"/>
      <c r="K666" s="62">
        <f t="shared" si="37"/>
        <v>7564.6</v>
      </c>
      <c r="M666" s="1"/>
      <c r="N666" s="1"/>
      <c r="O666" s="1"/>
      <c r="P666" s="1"/>
      <c r="Q666" s="1"/>
      <c r="R666" s="1"/>
      <c r="S666" s="1"/>
      <c r="T666" s="1"/>
      <c r="U666" s="1"/>
    </row>
    <row r="667" spans="1:21" s="6" customFormat="1" ht="47.25" customHeight="1" x14ac:dyDescent="0.25">
      <c r="A667" s="126"/>
      <c r="B667" s="43" t="s">
        <v>289</v>
      </c>
      <c r="C667" s="66" t="s">
        <v>29</v>
      </c>
      <c r="D667" s="27" t="s">
        <v>22</v>
      </c>
      <c r="E667" s="27" t="s">
        <v>7</v>
      </c>
      <c r="F667" s="27" t="s">
        <v>7</v>
      </c>
      <c r="G667" s="27" t="s">
        <v>84</v>
      </c>
      <c r="H667" s="27" t="s">
        <v>2</v>
      </c>
      <c r="I667" s="27"/>
      <c r="J667" s="27"/>
      <c r="K667" s="62">
        <f>SUM(K668+K672)</f>
        <v>7564.6</v>
      </c>
      <c r="M667" s="1"/>
      <c r="N667" s="1"/>
      <c r="O667" s="1"/>
      <c r="P667" s="1"/>
      <c r="Q667" s="1"/>
      <c r="R667" s="1"/>
      <c r="S667" s="1"/>
      <c r="T667" s="1"/>
      <c r="U667" s="1"/>
    </row>
    <row r="668" spans="1:21" s="6" customFormat="1" ht="18" customHeight="1" x14ac:dyDescent="0.25">
      <c r="A668" s="126"/>
      <c r="B668" s="63" t="s">
        <v>45</v>
      </c>
      <c r="C668" s="66" t="s">
        <v>29</v>
      </c>
      <c r="D668" s="27" t="s">
        <v>22</v>
      </c>
      <c r="E668" s="27" t="s">
        <v>7</v>
      </c>
      <c r="F668" s="27" t="s">
        <v>7</v>
      </c>
      <c r="G668" s="27" t="s">
        <v>84</v>
      </c>
      <c r="H668" s="27" t="s">
        <v>2</v>
      </c>
      <c r="I668" s="27" t="s">
        <v>74</v>
      </c>
      <c r="J668" s="27"/>
      <c r="K668" s="62">
        <f>SUM(K669:K671)</f>
        <v>7544.5</v>
      </c>
      <c r="M668" s="1"/>
      <c r="N668" s="1"/>
      <c r="O668" s="1"/>
      <c r="P668" s="1"/>
      <c r="Q668" s="1"/>
      <c r="R668" s="1"/>
      <c r="S668" s="1"/>
      <c r="T668" s="1"/>
      <c r="U668" s="1"/>
    </row>
    <row r="669" spans="1:21" s="6" customFormat="1" ht="47.25" customHeight="1" x14ac:dyDescent="0.25">
      <c r="A669" s="126"/>
      <c r="B669" s="63" t="s">
        <v>111</v>
      </c>
      <c r="C669" s="66" t="s">
        <v>29</v>
      </c>
      <c r="D669" s="27" t="s">
        <v>22</v>
      </c>
      <c r="E669" s="27" t="s">
        <v>7</v>
      </c>
      <c r="F669" s="27" t="s">
        <v>7</v>
      </c>
      <c r="G669" s="27" t="s">
        <v>84</v>
      </c>
      <c r="H669" s="27" t="s">
        <v>2</v>
      </c>
      <c r="I669" s="27" t="s">
        <v>74</v>
      </c>
      <c r="J669" s="27" t="s">
        <v>46</v>
      </c>
      <c r="K669" s="62">
        <f>6850.4+372.9</f>
        <v>7223.2999999999993</v>
      </c>
      <c r="M669" s="1"/>
      <c r="N669" s="1"/>
      <c r="O669" s="1"/>
      <c r="P669" s="1"/>
      <c r="Q669" s="1"/>
      <c r="R669" s="1"/>
      <c r="S669" s="1"/>
      <c r="T669" s="1"/>
      <c r="U669" s="1"/>
    </row>
    <row r="670" spans="1:21" s="6" customFormat="1" ht="31.5" customHeight="1" x14ac:dyDescent="0.25">
      <c r="A670" s="126"/>
      <c r="B670" s="63" t="s">
        <v>112</v>
      </c>
      <c r="C670" s="66" t="s">
        <v>29</v>
      </c>
      <c r="D670" s="27" t="s">
        <v>22</v>
      </c>
      <c r="E670" s="27" t="s">
        <v>7</v>
      </c>
      <c r="F670" s="27" t="s">
        <v>7</v>
      </c>
      <c r="G670" s="27" t="s">
        <v>84</v>
      </c>
      <c r="H670" s="27" t="s">
        <v>2</v>
      </c>
      <c r="I670" s="27" t="s">
        <v>74</v>
      </c>
      <c r="J670" s="27" t="s">
        <v>47</v>
      </c>
      <c r="K670" s="62">
        <f>7171.6-6851.2</f>
        <v>320.40000000000055</v>
      </c>
      <c r="M670" s="1"/>
      <c r="N670" s="1"/>
      <c r="O670" s="1"/>
      <c r="P670" s="1"/>
      <c r="Q670" s="1"/>
      <c r="R670" s="1"/>
      <c r="S670" s="1"/>
      <c r="T670" s="1"/>
      <c r="U670" s="1"/>
    </row>
    <row r="671" spans="1:21" s="6" customFormat="1" ht="18" customHeight="1" x14ac:dyDescent="0.25">
      <c r="A671" s="126"/>
      <c r="B671" s="63" t="s">
        <v>48</v>
      </c>
      <c r="C671" s="66" t="s">
        <v>29</v>
      </c>
      <c r="D671" s="27" t="s">
        <v>22</v>
      </c>
      <c r="E671" s="27" t="s">
        <v>7</v>
      </c>
      <c r="F671" s="27" t="s">
        <v>7</v>
      </c>
      <c r="G671" s="27" t="s">
        <v>84</v>
      </c>
      <c r="H671" s="27" t="s">
        <v>2</v>
      </c>
      <c r="I671" s="27" t="s">
        <v>74</v>
      </c>
      <c r="J671" s="27" t="s">
        <v>49</v>
      </c>
      <c r="K671" s="62">
        <v>0.8</v>
      </c>
      <c r="M671" s="1"/>
      <c r="N671" s="1"/>
      <c r="O671" s="1"/>
      <c r="P671" s="1"/>
      <c r="Q671" s="1"/>
      <c r="R671" s="1"/>
      <c r="S671" s="1"/>
      <c r="T671" s="1"/>
      <c r="U671" s="1"/>
    </row>
    <row r="672" spans="1:21" s="6" customFormat="1" ht="18" customHeight="1" x14ac:dyDescent="0.25">
      <c r="A672" s="126"/>
      <c r="B672" s="63" t="s">
        <v>186</v>
      </c>
      <c r="C672" s="65">
        <v>929</v>
      </c>
      <c r="D672" s="27" t="s">
        <v>22</v>
      </c>
      <c r="E672" s="27" t="s">
        <v>7</v>
      </c>
      <c r="F672" s="27" t="s">
        <v>7</v>
      </c>
      <c r="G672" s="68">
        <v>1</v>
      </c>
      <c r="H672" s="27" t="s">
        <v>2</v>
      </c>
      <c r="I672" s="27" t="s">
        <v>185</v>
      </c>
      <c r="J672" s="27"/>
      <c r="K672" s="62">
        <f>SUM(K673)</f>
        <v>20.100000000000001</v>
      </c>
      <c r="M672" s="1"/>
      <c r="N672" s="1"/>
      <c r="O672" s="1"/>
      <c r="P672" s="1"/>
      <c r="Q672" s="1"/>
      <c r="R672" s="1"/>
      <c r="S672" s="1"/>
      <c r="T672" s="1"/>
      <c r="U672" s="1"/>
    </row>
    <row r="673" spans="1:21" s="6" customFormat="1" ht="31.5" customHeight="1" x14ac:dyDescent="0.25">
      <c r="A673" s="126"/>
      <c r="B673" s="63" t="s">
        <v>112</v>
      </c>
      <c r="C673" s="65">
        <v>929</v>
      </c>
      <c r="D673" s="27" t="s">
        <v>22</v>
      </c>
      <c r="E673" s="27" t="s">
        <v>7</v>
      </c>
      <c r="F673" s="27" t="s">
        <v>7</v>
      </c>
      <c r="G673" s="68">
        <v>1</v>
      </c>
      <c r="H673" s="27" t="s">
        <v>2</v>
      </c>
      <c r="I673" s="27" t="s">
        <v>185</v>
      </c>
      <c r="J673" s="27" t="s">
        <v>47</v>
      </c>
      <c r="K673" s="62">
        <v>20.100000000000001</v>
      </c>
      <c r="M673" s="1"/>
      <c r="N673" s="1"/>
      <c r="O673" s="1"/>
      <c r="P673" s="1"/>
      <c r="Q673" s="1"/>
      <c r="R673" s="1"/>
      <c r="S673" s="1"/>
      <c r="T673" s="1"/>
      <c r="U673" s="1"/>
    </row>
    <row r="674" spans="1:21" s="6" customFormat="1" ht="31.5" customHeight="1" x14ac:dyDescent="0.25">
      <c r="A674" s="118" t="s">
        <v>67</v>
      </c>
      <c r="B674" s="43" t="s">
        <v>290</v>
      </c>
      <c r="C674" s="66">
        <v>934</v>
      </c>
      <c r="D674" s="27"/>
      <c r="E674" s="27"/>
      <c r="F674" s="27"/>
      <c r="G674" s="27"/>
      <c r="H674" s="27"/>
      <c r="I674" s="27"/>
      <c r="J674" s="27"/>
      <c r="K674" s="62">
        <f>K675</f>
        <v>42083.000000000007</v>
      </c>
      <c r="M674" s="1"/>
      <c r="N674" s="1"/>
      <c r="O674" s="1"/>
      <c r="P674" s="1"/>
      <c r="Q674" s="1"/>
      <c r="R674" s="1"/>
      <c r="S674" s="1"/>
      <c r="T674" s="1"/>
      <c r="U674" s="1"/>
    </row>
    <row r="675" spans="1:21" s="6" customFormat="1" ht="18" customHeight="1" x14ac:dyDescent="0.25">
      <c r="A675" s="118"/>
      <c r="B675" s="43" t="s">
        <v>18</v>
      </c>
      <c r="C675" s="66">
        <v>934</v>
      </c>
      <c r="D675" s="27" t="s">
        <v>8</v>
      </c>
      <c r="E675" s="27"/>
      <c r="F675" s="27"/>
      <c r="G675" s="27"/>
      <c r="H675" s="27"/>
      <c r="I675" s="27"/>
      <c r="J675" s="27"/>
      <c r="K675" s="62">
        <f>K676+K684</f>
        <v>42083.000000000007</v>
      </c>
      <c r="M675" s="1"/>
      <c r="N675" s="1"/>
      <c r="O675" s="1"/>
      <c r="P675" s="1"/>
      <c r="Q675" s="1"/>
      <c r="R675" s="1"/>
      <c r="S675" s="1"/>
      <c r="T675" s="1"/>
      <c r="U675" s="1"/>
    </row>
    <row r="676" spans="1:21" s="6" customFormat="1" ht="18" customHeight="1" x14ac:dyDescent="0.25">
      <c r="A676" s="118"/>
      <c r="B676" s="43" t="s">
        <v>19</v>
      </c>
      <c r="C676" s="66">
        <v>934</v>
      </c>
      <c r="D676" s="27" t="s">
        <v>8</v>
      </c>
      <c r="E676" s="27" t="s">
        <v>8</v>
      </c>
      <c r="F676" s="27"/>
      <c r="G676" s="27"/>
      <c r="H676" s="27"/>
      <c r="I676" s="27"/>
      <c r="J676" s="27"/>
      <c r="K676" s="62">
        <f>SUM(K677)</f>
        <v>36156.000000000007</v>
      </c>
      <c r="M676" s="1"/>
      <c r="N676" s="1"/>
      <c r="O676" s="1"/>
      <c r="P676" s="1"/>
      <c r="Q676" s="1"/>
      <c r="R676" s="1"/>
      <c r="S676" s="1"/>
      <c r="T676" s="1"/>
      <c r="U676" s="1"/>
    </row>
    <row r="677" spans="1:21" s="6" customFormat="1" ht="18" customHeight="1" x14ac:dyDescent="0.25">
      <c r="A677" s="118"/>
      <c r="B677" s="31" t="s">
        <v>291</v>
      </c>
      <c r="C677" s="66">
        <v>934</v>
      </c>
      <c r="D677" s="27" t="s">
        <v>8</v>
      </c>
      <c r="E677" s="27" t="s">
        <v>8</v>
      </c>
      <c r="F677" s="27" t="s">
        <v>17</v>
      </c>
      <c r="G677" s="27"/>
      <c r="H677" s="27"/>
      <c r="I677" s="27"/>
      <c r="J677" s="27"/>
      <c r="K677" s="62">
        <f t="shared" ref="K677" si="38">SUM(K678)</f>
        <v>36156.000000000007</v>
      </c>
      <c r="M677" s="1"/>
      <c r="N677" s="1"/>
      <c r="O677" s="1"/>
      <c r="P677" s="1"/>
      <c r="Q677" s="1"/>
      <c r="R677" s="1"/>
      <c r="S677" s="1"/>
      <c r="T677" s="1"/>
      <c r="U677" s="1"/>
    </row>
    <row r="678" spans="1:21" s="6" customFormat="1" ht="18" customHeight="1" x14ac:dyDescent="0.25">
      <c r="A678" s="118"/>
      <c r="B678" s="31" t="s">
        <v>292</v>
      </c>
      <c r="C678" s="66">
        <v>934</v>
      </c>
      <c r="D678" s="27" t="s">
        <v>8</v>
      </c>
      <c r="E678" s="27" t="s">
        <v>8</v>
      </c>
      <c r="F678" s="27" t="s">
        <v>17</v>
      </c>
      <c r="G678" s="27" t="s">
        <v>84</v>
      </c>
      <c r="H678" s="27"/>
      <c r="I678" s="27"/>
      <c r="J678" s="27"/>
      <c r="K678" s="62">
        <f>SUM(K679)</f>
        <v>36156.000000000007</v>
      </c>
      <c r="M678" s="1"/>
      <c r="N678" s="1"/>
      <c r="O678" s="1"/>
      <c r="P678" s="1"/>
      <c r="Q678" s="1"/>
      <c r="R678" s="1"/>
      <c r="S678" s="1"/>
      <c r="T678" s="1"/>
      <c r="U678" s="1"/>
    </row>
    <row r="679" spans="1:21" s="6" customFormat="1" ht="31.5" customHeight="1" x14ac:dyDescent="0.25">
      <c r="A679" s="118"/>
      <c r="B679" s="31" t="s">
        <v>371</v>
      </c>
      <c r="C679" s="66">
        <v>934</v>
      </c>
      <c r="D679" s="27" t="s">
        <v>8</v>
      </c>
      <c r="E679" s="27" t="s">
        <v>8</v>
      </c>
      <c r="F679" s="27" t="s">
        <v>17</v>
      </c>
      <c r="G679" s="27" t="s">
        <v>84</v>
      </c>
      <c r="H679" s="27" t="s">
        <v>4</v>
      </c>
      <c r="I679" s="27"/>
      <c r="J679" s="27"/>
      <c r="K679" s="62">
        <f>SUM(K680)</f>
        <v>36156.000000000007</v>
      </c>
      <c r="M679" s="1"/>
      <c r="N679" s="1"/>
      <c r="O679" s="1"/>
      <c r="P679" s="1"/>
      <c r="Q679" s="1"/>
      <c r="R679" s="1"/>
      <c r="S679" s="1"/>
      <c r="T679" s="1"/>
      <c r="U679" s="1"/>
    </row>
    <row r="680" spans="1:21" s="6" customFormat="1" ht="47.25" customHeight="1" x14ac:dyDescent="0.25">
      <c r="A680" s="118"/>
      <c r="B680" s="63" t="s">
        <v>63</v>
      </c>
      <c r="C680" s="66" t="s">
        <v>68</v>
      </c>
      <c r="D680" s="27" t="s">
        <v>8</v>
      </c>
      <c r="E680" s="27" t="s">
        <v>8</v>
      </c>
      <c r="F680" s="27" t="s">
        <v>17</v>
      </c>
      <c r="G680" s="27" t="s">
        <v>84</v>
      </c>
      <c r="H680" s="27" t="s">
        <v>4</v>
      </c>
      <c r="I680" s="27" t="s">
        <v>79</v>
      </c>
      <c r="J680" s="27"/>
      <c r="K680" s="62">
        <f>SUM(K681:K683)</f>
        <v>36156.000000000007</v>
      </c>
      <c r="M680" s="1"/>
      <c r="N680" s="1"/>
      <c r="O680" s="1"/>
      <c r="P680" s="1"/>
      <c r="Q680" s="1"/>
      <c r="R680" s="1"/>
      <c r="S680" s="1"/>
      <c r="T680" s="1"/>
      <c r="U680" s="1"/>
    </row>
    <row r="681" spans="1:21" s="6" customFormat="1" ht="47.25" customHeight="1" x14ac:dyDescent="0.25">
      <c r="A681" s="118"/>
      <c r="B681" s="63" t="s">
        <v>111</v>
      </c>
      <c r="C681" s="66" t="s">
        <v>68</v>
      </c>
      <c r="D681" s="27" t="s">
        <v>8</v>
      </c>
      <c r="E681" s="27" t="s">
        <v>8</v>
      </c>
      <c r="F681" s="27" t="s">
        <v>17</v>
      </c>
      <c r="G681" s="27" t="s">
        <v>84</v>
      </c>
      <c r="H681" s="27" t="s">
        <v>4</v>
      </c>
      <c r="I681" s="27" t="s">
        <v>79</v>
      </c>
      <c r="J681" s="27" t="s">
        <v>46</v>
      </c>
      <c r="K681" s="62">
        <f>12864.3+4780.6+15349.7+1551.1</f>
        <v>34545.700000000004</v>
      </c>
      <c r="M681" s="1"/>
      <c r="N681" s="1"/>
      <c r="O681" s="1"/>
      <c r="P681" s="1"/>
      <c r="Q681" s="1"/>
      <c r="R681" s="1"/>
      <c r="S681" s="1"/>
      <c r="T681" s="1"/>
      <c r="U681" s="1"/>
    </row>
    <row r="682" spans="1:21" s="6" customFormat="1" ht="31.5" customHeight="1" x14ac:dyDescent="0.25">
      <c r="A682" s="118"/>
      <c r="B682" s="63" t="s">
        <v>112</v>
      </c>
      <c r="C682" s="66" t="s">
        <v>68</v>
      </c>
      <c r="D682" s="27" t="s">
        <v>8</v>
      </c>
      <c r="E682" s="27" t="s">
        <v>8</v>
      </c>
      <c r="F682" s="27" t="s">
        <v>17</v>
      </c>
      <c r="G682" s="27" t="s">
        <v>84</v>
      </c>
      <c r="H682" s="27" t="s">
        <v>4</v>
      </c>
      <c r="I682" s="27" t="s">
        <v>79</v>
      </c>
      <c r="J682" s="27" t="s">
        <v>47</v>
      </c>
      <c r="K682" s="62">
        <f>13861.2-12868+172+339.7</f>
        <v>1504.9000000000008</v>
      </c>
      <c r="M682" s="1"/>
      <c r="N682" s="1"/>
      <c r="O682" s="1"/>
      <c r="P682" s="1"/>
      <c r="Q682" s="1"/>
      <c r="R682" s="1"/>
      <c r="S682" s="1"/>
      <c r="T682" s="1"/>
      <c r="U682" s="1"/>
    </row>
    <row r="683" spans="1:21" s="6" customFormat="1" ht="18" customHeight="1" x14ac:dyDescent="0.25">
      <c r="A683" s="118"/>
      <c r="B683" s="63" t="s">
        <v>48</v>
      </c>
      <c r="C683" s="66" t="s">
        <v>68</v>
      </c>
      <c r="D683" s="27" t="s">
        <v>8</v>
      </c>
      <c r="E683" s="27" t="s">
        <v>8</v>
      </c>
      <c r="F683" s="27" t="s">
        <v>17</v>
      </c>
      <c r="G683" s="27" t="s">
        <v>84</v>
      </c>
      <c r="H683" s="27" t="s">
        <v>4</v>
      </c>
      <c r="I683" s="27" t="s">
        <v>79</v>
      </c>
      <c r="J683" s="27" t="s">
        <v>49</v>
      </c>
      <c r="K683" s="62">
        <f>3.7+100+1.7</f>
        <v>105.4</v>
      </c>
      <c r="M683" s="1"/>
      <c r="N683" s="1"/>
      <c r="O683" s="1"/>
      <c r="P683" s="1"/>
      <c r="Q683" s="1"/>
      <c r="R683" s="1"/>
      <c r="S683" s="1"/>
      <c r="T683" s="1"/>
      <c r="U683" s="1"/>
    </row>
    <row r="684" spans="1:21" s="6" customFormat="1" ht="18" customHeight="1" x14ac:dyDescent="0.25">
      <c r="A684" s="118"/>
      <c r="B684" s="63" t="s">
        <v>26</v>
      </c>
      <c r="C684" s="66">
        <v>934</v>
      </c>
      <c r="D684" s="27" t="s">
        <v>8</v>
      </c>
      <c r="E684" s="27" t="s">
        <v>23</v>
      </c>
      <c r="F684" s="44"/>
      <c r="G684" s="44"/>
      <c r="H684" s="44"/>
      <c r="I684" s="44"/>
      <c r="J684" s="44"/>
      <c r="K684" s="62">
        <f>K685</f>
        <v>5927</v>
      </c>
      <c r="M684" s="1"/>
      <c r="N684" s="1"/>
      <c r="O684" s="1"/>
      <c r="P684" s="1"/>
      <c r="Q684" s="1"/>
      <c r="R684" s="1"/>
      <c r="S684" s="1"/>
      <c r="T684" s="1"/>
      <c r="U684" s="1"/>
    </row>
    <row r="685" spans="1:21" s="6" customFormat="1" ht="18" customHeight="1" x14ac:dyDescent="0.25">
      <c r="A685" s="118"/>
      <c r="B685" s="31" t="s">
        <v>291</v>
      </c>
      <c r="C685" s="66">
        <v>934</v>
      </c>
      <c r="D685" s="27" t="s">
        <v>8</v>
      </c>
      <c r="E685" s="27" t="s">
        <v>23</v>
      </c>
      <c r="F685" s="27" t="s">
        <v>17</v>
      </c>
      <c r="G685" s="27"/>
      <c r="H685" s="27"/>
      <c r="I685" s="27"/>
      <c r="J685" s="27"/>
      <c r="K685" s="62">
        <f>K686</f>
        <v>5927</v>
      </c>
      <c r="M685" s="1"/>
      <c r="N685" s="1"/>
      <c r="O685" s="1"/>
      <c r="P685" s="1"/>
      <c r="Q685" s="1"/>
      <c r="R685" s="1"/>
      <c r="S685" s="1"/>
      <c r="T685" s="1"/>
      <c r="U685" s="1"/>
    </row>
    <row r="686" spans="1:21" s="6" customFormat="1" ht="18" customHeight="1" x14ac:dyDescent="0.25">
      <c r="A686" s="118"/>
      <c r="B686" s="31" t="s">
        <v>292</v>
      </c>
      <c r="C686" s="66">
        <v>934</v>
      </c>
      <c r="D686" s="27" t="s">
        <v>8</v>
      </c>
      <c r="E686" s="27" t="s">
        <v>23</v>
      </c>
      <c r="F686" s="27" t="s">
        <v>17</v>
      </c>
      <c r="G686" s="27" t="s">
        <v>84</v>
      </c>
      <c r="H686" s="27"/>
      <c r="I686" s="27"/>
      <c r="J686" s="27"/>
      <c r="K686" s="62">
        <f>K687</f>
        <v>5927</v>
      </c>
      <c r="M686" s="1"/>
      <c r="N686" s="1"/>
      <c r="O686" s="1"/>
      <c r="P686" s="1"/>
      <c r="Q686" s="1"/>
      <c r="R686" s="1"/>
      <c r="S686" s="1"/>
      <c r="T686" s="1"/>
      <c r="U686" s="1"/>
    </row>
    <row r="687" spans="1:21" s="6" customFormat="1" ht="47.25" customHeight="1" x14ac:dyDescent="0.25">
      <c r="A687" s="118"/>
      <c r="B687" s="31" t="s">
        <v>372</v>
      </c>
      <c r="C687" s="66">
        <v>934</v>
      </c>
      <c r="D687" s="27" t="s">
        <v>8</v>
      </c>
      <c r="E687" s="27" t="s">
        <v>23</v>
      </c>
      <c r="F687" s="27" t="s">
        <v>17</v>
      </c>
      <c r="G687" s="27" t="s">
        <v>84</v>
      </c>
      <c r="H687" s="27" t="s">
        <v>2</v>
      </c>
      <c r="I687" s="27"/>
      <c r="J687" s="27"/>
      <c r="K687" s="62">
        <f>K688+K692</f>
        <v>5927</v>
      </c>
      <c r="M687" s="1"/>
      <c r="N687" s="1"/>
      <c r="O687" s="1"/>
      <c r="P687" s="1"/>
      <c r="Q687" s="1"/>
      <c r="R687" s="1"/>
      <c r="S687" s="1"/>
      <c r="T687" s="1"/>
      <c r="U687" s="1"/>
    </row>
    <row r="688" spans="1:21" s="6" customFormat="1" ht="18" customHeight="1" x14ac:dyDescent="0.25">
      <c r="A688" s="118"/>
      <c r="B688" s="63" t="s">
        <v>57</v>
      </c>
      <c r="C688" s="66">
        <v>934</v>
      </c>
      <c r="D688" s="27" t="s">
        <v>8</v>
      </c>
      <c r="E688" s="27" t="s">
        <v>23</v>
      </c>
      <c r="F688" s="27" t="s">
        <v>17</v>
      </c>
      <c r="G688" s="27" t="s">
        <v>84</v>
      </c>
      <c r="H688" s="27" t="s">
        <v>2</v>
      </c>
      <c r="I688" s="27" t="s">
        <v>74</v>
      </c>
      <c r="J688" s="27"/>
      <c r="K688" s="62">
        <f>K689+K690+K691</f>
        <v>5927</v>
      </c>
      <c r="M688" s="1"/>
      <c r="N688" s="1"/>
      <c r="O688" s="1"/>
      <c r="P688" s="1"/>
      <c r="Q688" s="1"/>
      <c r="R688" s="1"/>
      <c r="S688" s="1"/>
      <c r="T688" s="1"/>
      <c r="U688" s="1"/>
    </row>
    <row r="689" spans="1:21" s="6" customFormat="1" ht="47.25" customHeight="1" x14ac:dyDescent="0.25">
      <c r="A689" s="118"/>
      <c r="B689" s="63" t="s">
        <v>111</v>
      </c>
      <c r="C689" s="66">
        <v>934</v>
      </c>
      <c r="D689" s="27" t="s">
        <v>8</v>
      </c>
      <c r="E689" s="27" t="s">
        <v>23</v>
      </c>
      <c r="F689" s="27" t="s">
        <v>17</v>
      </c>
      <c r="G689" s="27" t="s">
        <v>84</v>
      </c>
      <c r="H689" s="27" t="s">
        <v>2</v>
      </c>
      <c r="I689" s="27" t="s">
        <v>74</v>
      </c>
      <c r="J689" s="27" t="s">
        <v>46</v>
      </c>
      <c r="K689" s="62">
        <f>5531.6+300.5</f>
        <v>5832.1</v>
      </c>
      <c r="M689" s="1"/>
      <c r="N689" s="1"/>
      <c r="O689" s="1"/>
      <c r="P689" s="1"/>
      <c r="Q689" s="1"/>
      <c r="R689" s="1"/>
      <c r="S689" s="1"/>
      <c r="T689" s="1"/>
      <c r="U689" s="1"/>
    </row>
    <row r="690" spans="1:21" s="6" customFormat="1" ht="31.5" customHeight="1" x14ac:dyDescent="0.25">
      <c r="A690" s="118"/>
      <c r="B690" s="63" t="s">
        <v>112</v>
      </c>
      <c r="C690" s="66">
        <v>934</v>
      </c>
      <c r="D690" s="27" t="s">
        <v>8</v>
      </c>
      <c r="E690" s="27" t="s">
        <v>23</v>
      </c>
      <c r="F690" s="27" t="s">
        <v>17</v>
      </c>
      <c r="G690" s="27" t="s">
        <v>84</v>
      </c>
      <c r="H690" s="27" t="s">
        <v>2</v>
      </c>
      <c r="I690" s="27" t="s">
        <v>74</v>
      </c>
      <c r="J690" s="27" t="s">
        <v>47</v>
      </c>
      <c r="K690" s="62">
        <f>5626.5-5533.3</f>
        <v>93.199999999999818</v>
      </c>
      <c r="M690" s="1"/>
      <c r="N690" s="1"/>
      <c r="O690" s="1"/>
      <c r="P690" s="1"/>
      <c r="Q690" s="1"/>
      <c r="R690" s="1"/>
      <c r="S690" s="1"/>
      <c r="T690" s="1"/>
      <c r="U690" s="1"/>
    </row>
    <row r="691" spans="1:21" s="6" customFormat="1" ht="18" customHeight="1" x14ac:dyDescent="0.25">
      <c r="A691" s="118"/>
      <c r="B691" s="63" t="s">
        <v>48</v>
      </c>
      <c r="C691" s="66">
        <v>934</v>
      </c>
      <c r="D691" s="27" t="s">
        <v>8</v>
      </c>
      <c r="E691" s="27" t="s">
        <v>23</v>
      </c>
      <c r="F691" s="27" t="s">
        <v>17</v>
      </c>
      <c r="G691" s="27" t="s">
        <v>84</v>
      </c>
      <c r="H691" s="27" t="s">
        <v>2</v>
      </c>
      <c r="I691" s="27" t="s">
        <v>74</v>
      </c>
      <c r="J691" s="27" t="s">
        <v>49</v>
      </c>
      <c r="K691" s="62">
        <v>1.7</v>
      </c>
      <c r="M691" s="1"/>
      <c r="N691" s="1"/>
      <c r="O691" s="1"/>
      <c r="P691" s="1"/>
      <c r="Q691" s="1"/>
      <c r="R691" s="1"/>
      <c r="S691" s="1"/>
      <c r="T691" s="1"/>
      <c r="U691" s="1"/>
    </row>
    <row r="692" spans="1:21" s="6" customFormat="1" ht="18" customHeight="1" x14ac:dyDescent="0.25">
      <c r="A692" s="118"/>
      <c r="B692" s="63" t="s">
        <v>186</v>
      </c>
      <c r="C692" s="65">
        <v>934</v>
      </c>
      <c r="D692" s="27" t="s">
        <v>8</v>
      </c>
      <c r="E692" s="27" t="s">
        <v>23</v>
      </c>
      <c r="F692" s="27" t="s">
        <v>17</v>
      </c>
      <c r="G692" s="68">
        <v>1</v>
      </c>
      <c r="H692" s="27" t="s">
        <v>2</v>
      </c>
      <c r="I692" s="27" t="s">
        <v>185</v>
      </c>
      <c r="J692" s="27"/>
      <c r="K692" s="62">
        <f>SUM(K693)</f>
        <v>0</v>
      </c>
      <c r="M692" s="1"/>
      <c r="N692" s="1"/>
      <c r="O692" s="1"/>
      <c r="P692" s="1"/>
      <c r="Q692" s="1"/>
      <c r="R692" s="1"/>
      <c r="S692" s="1"/>
      <c r="T692" s="1"/>
      <c r="U692" s="1"/>
    </row>
    <row r="693" spans="1:21" s="6" customFormat="1" ht="31.5" customHeight="1" x14ac:dyDescent="0.25">
      <c r="A693" s="118"/>
      <c r="B693" s="63" t="s">
        <v>112</v>
      </c>
      <c r="C693" s="65">
        <v>934</v>
      </c>
      <c r="D693" s="27" t="s">
        <v>8</v>
      </c>
      <c r="E693" s="27" t="s">
        <v>23</v>
      </c>
      <c r="F693" s="27" t="s">
        <v>17</v>
      </c>
      <c r="G693" s="68">
        <v>1</v>
      </c>
      <c r="H693" s="27" t="s">
        <v>2</v>
      </c>
      <c r="I693" s="27" t="s">
        <v>185</v>
      </c>
      <c r="J693" s="27" t="s">
        <v>47</v>
      </c>
      <c r="K693" s="62"/>
      <c r="M693" s="1"/>
      <c r="N693" s="1"/>
      <c r="O693" s="1"/>
      <c r="P693" s="1"/>
      <c r="Q693" s="1"/>
      <c r="R693" s="1"/>
      <c r="S693" s="1"/>
      <c r="T693" s="1"/>
      <c r="U693" s="1"/>
    </row>
    <row r="694" spans="1:21" s="6" customFormat="1" ht="31.5" customHeight="1" x14ac:dyDescent="0.25">
      <c r="A694" s="118" t="s">
        <v>38</v>
      </c>
      <c r="B694" s="63" t="s">
        <v>293</v>
      </c>
      <c r="C694" s="65">
        <v>942</v>
      </c>
      <c r="D694" s="27"/>
      <c r="E694" s="27"/>
      <c r="F694" s="27"/>
      <c r="G694" s="68"/>
      <c r="H694" s="27"/>
      <c r="I694" s="27"/>
      <c r="J694" s="27"/>
      <c r="K694" s="62">
        <f>K695+K726</f>
        <v>597540.39999999991</v>
      </c>
      <c r="M694" s="1"/>
      <c r="N694" s="1"/>
      <c r="O694" s="1"/>
      <c r="P694" s="1"/>
      <c r="Q694" s="1"/>
      <c r="R694" s="1"/>
      <c r="S694" s="1"/>
      <c r="T694" s="1"/>
      <c r="U694" s="1"/>
    </row>
    <row r="695" spans="1:21" s="6" customFormat="1" ht="18" customHeight="1" x14ac:dyDescent="0.25">
      <c r="A695" s="118"/>
      <c r="B695" s="63" t="s">
        <v>15</v>
      </c>
      <c r="C695" s="65">
        <v>942</v>
      </c>
      <c r="D695" s="27" t="s">
        <v>6</v>
      </c>
      <c r="E695" s="27"/>
      <c r="F695" s="27"/>
      <c r="G695" s="68"/>
      <c r="H695" s="27"/>
      <c r="I695" s="27"/>
      <c r="J695" s="27"/>
      <c r="K695" s="62">
        <f>K696+K716</f>
        <v>597515.29999999993</v>
      </c>
      <c r="M695" s="1"/>
      <c r="N695" s="1"/>
      <c r="O695" s="1"/>
      <c r="P695" s="1"/>
      <c r="Q695" s="1"/>
      <c r="R695" s="1"/>
      <c r="S695" s="1"/>
      <c r="T695" s="1"/>
      <c r="U695" s="1"/>
    </row>
    <row r="696" spans="1:21" s="6" customFormat="1" ht="18" customHeight="1" x14ac:dyDescent="0.25">
      <c r="A696" s="118"/>
      <c r="B696" s="63" t="s">
        <v>65</v>
      </c>
      <c r="C696" s="65">
        <v>942</v>
      </c>
      <c r="D696" s="27" t="s">
        <v>6</v>
      </c>
      <c r="E696" s="27" t="s">
        <v>17</v>
      </c>
      <c r="F696" s="27"/>
      <c r="G696" s="68"/>
      <c r="H696" s="27"/>
      <c r="I696" s="27"/>
      <c r="J696" s="27"/>
      <c r="K696" s="62">
        <f t="shared" ref="K696:K698" si="39">K697</f>
        <v>73479.100000000006</v>
      </c>
      <c r="M696" s="1"/>
      <c r="N696" s="1"/>
      <c r="O696" s="1"/>
      <c r="P696" s="1"/>
      <c r="Q696" s="1"/>
      <c r="R696" s="1"/>
      <c r="S696" s="1"/>
      <c r="T696" s="1"/>
      <c r="U696" s="1"/>
    </row>
    <row r="697" spans="1:21" s="6" customFormat="1" ht="18" customHeight="1" x14ac:dyDescent="0.25">
      <c r="A697" s="118"/>
      <c r="B697" s="63" t="s">
        <v>294</v>
      </c>
      <c r="C697" s="65">
        <v>942</v>
      </c>
      <c r="D697" s="27" t="s">
        <v>6</v>
      </c>
      <c r="E697" s="27" t="s">
        <v>17</v>
      </c>
      <c r="F697" s="27" t="s">
        <v>22</v>
      </c>
      <c r="G697" s="68"/>
      <c r="H697" s="27"/>
      <c r="I697" s="27"/>
      <c r="J697" s="27"/>
      <c r="K697" s="62">
        <f>K698+K712</f>
        <v>73479.100000000006</v>
      </c>
      <c r="M697" s="1"/>
      <c r="N697" s="1"/>
      <c r="O697" s="1"/>
      <c r="P697" s="1"/>
      <c r="Q697" s="1"/>
      <c r="R697" s="1"/>
      <c r="S697" s="1"/>
      <c r="T697" s="1"/>
      <c r="U697" s="1"/>
    </row>
    <row r="698" spans="1:21" s="6" customFormat="1" ht="31.5" customHeight="1" x14ac:dyDescent="0.25">
      <c r="A698" s="118"/>
      <c r="B698" s="63" t="s">
        <v>341</v>
      </c>
      <c r="C698" s="65">
        <v>942</v>
      </c>
      <c r="D698" s="27" t="s">
        <v>6</v>
      </c>
      <c r="E698" s="27" t="s">
        <v>17</v>
      </c>
      <c r="F698" s="27" t="s">
        <v>22</v>
      </c>
      <c r="G698" s="68">
        <v>1</v>
      </c>
      <c r="H698" s="27"/>
      <c r="I698" s="27"/>
      <c r="J698" s="27"/>
      <c r="K698" s="62">
        <f t="shared" si="39"/>
        <v>73479.100000000006</v>
      </c>
      <c r="M698" s="1"/>
      <c r="N698" s="1"/>
      <c r="O698" s="1"/>
      <c r="P698" s="1"/>
      <c r="Q698" s="1"/>
      <c r="R698" s="1"/>
      <c r="S698" s="1"/>
      <c r="T698" s="1"/>
      <c r="U698" s="1"/>
    </row>
    <row r="699" spans="1:21" s="6" customFormat="1" ht="47.25" customHeight="1" x14ac:dyDescent="0.25">
      <c r="A699" s="118"/>
      <c r="B699" s="63" t="s">
        <v>343</v>
      </c>
      <c r="C699" s="65">
        <v>942</v>
      </c>
      <c r="D699" s="27" t="s">
        <v>6</v>
      </c>
      <c r="E699" s="27" t="s">
        <v>17</v>
      </c>
      <c r="F699" s="27" t="s">
        <v>22</v>
      </c>
      <c r="G699" s="68">
        <v>1</v>
      </c>
      <c r="H699" s="27" t="s">
        <v>2</v>
      </c>
      <c r="I699" s="27"/>
      <c r="J699" s="27"/>
      <c r="K699" s="62">
        <f>K700+K704+K708+K710</f>
        <v>73479.100000000006</v>
      </c>
      <c r="M699" s="1"/>
      <c r="N699" s="1"/>
      <c r="O699" s="1"/>
      <c r="P699" s="1"/>
      <c r="Q699" s="1"/>
      <c r="R699" s="1"/>
      <c r="S699" s="1"/>
      <c r="T699" s="1"/>
      <c r="U699" s="1"/>
    </row>
    <row r="700" spans="1:21" s="6" customFormat="1" ht="18" customHeight="1" x14ac:dyDescent="0.25">
      <c r="A700" s="118"/>
      <c r="B700" s="63" t="s">
        <v>45</v>
      </c>
      <c r="C700" s="65">
        <v>942</v>
      </c>
      <c r="D700" s="27" t="s">
        <v>6</v>
      </c>
      <c r="E700" s="27" t="s">
        <v>17</v>
      </c>
      <c r="F700" s="27" t="s">
        <v>22</v>
      </c>
      <c r="G700" s="68">
        <v>1</v>
      </c>
      <c r="H700" s="27" t="s">
        <v>2</v>
      </c>
      <c r="I700" s="27" t="s">
        <v>74</v>
      </c>
      <c r="J700" s="27"/>
      <c r="K700" s="62">
        <f>K701+K702+K703</f>
        <v>10037.6</v>
      </c>
      <c r="M700" s="1"/>
      <c r="N700" s="1"/>
      <c r="O700" s="1"/>
      <c r="P700" s="1"/>
      <c r="Q700" s="1"/>
      <c r="R700" s="1"/>
      <c r="S700" s="1"/>
      <c r="T700" s="1"/>
      <c r="U700" s="1"/>
    </row>
    <row r="701" spans="1:21" s="6" customFormat="1" ht="47.25" customHeight="1" x14ac:dyDescent="0.25">
      <c r="A701" s="118"/>
      <c r="B701" s="63" t="s">
        <v>111</v>
      </c>
      <c r="C701" s="65">
        <v>942</v>
      </c>
      <c r="D701" s="27" t="s">
        <v>6</v>
      </c>
      <c r="E701" s="27" t="s">
        <v>17</v>
      </c>
      <c r="F701" s="27" t="s">
        <v>22</v>
      </c>
      <c r="G701" s="68">
        <v>1</v>
      </c>
      <c r="H701" s="27" t="s">
        <v>2</v>
      </c>
      <c r="I701" s="27" t="s">
        <v>74</v>
      </c>
      <c r="J701" s="27" t="s">
        <v>46</v>
      </c>
      <c r="K701" s="62">
        <f>9382.1+511.6</f>
        <v>9893.7000000000007</v>
      </c>
      <c r="M701" s="1"/>
      <c r="N701" s="1"/>
      <c r="O701" s="1"/>
      <c r="P701" s="1"/>
      <c r="Q701" s="1"/>
      <c r="R701" s="1"/>
      <c r="S701" s="1"/>
      <c r="T701" s="1"/>
      <c r="U701" s="1"/>
    </row>
    <row r="702" spans="1:21" s="6" customFormat="1" ht="31.5" customHeight="1" x14ac:dyDescent="0.25">
      <c r="A702" s="118"/>
      <c r="B702" s="63" t="s">
        <v>112</v>
      </c>
      <c r="C702" s="65">
        <v>942</v>
      </c>
      <c r="D702" s="27" t="s">
        <v>6</v>
      </c>
      <c r="E702" s="27" t="s">
        <v>17</v>
      </c>
      <c r="F702" s="27" t="s">
        <v>22</v>
      </c>
      <c r="G702" s="68">
        <v>1</v>
      </c>
      <c r="H702" s="27" t="s">
        <v>2</v>
      </c>
      <c r="I702" s="27" t="s">
        <v>74</v>
      </c>
      <c r="J702" s="27" t="s">
        <v>47</v>
      </c>
      <c r="K702" s="62">
        <f>9526-9390.1</f>
        <v>135.89999999999964</v>
      </c>
      <c r="M702" s="1"/>
      <c r="N702" s="1"/>
      <c r="O702" s="1"/>
      <c r="P702" s="1"/>
      <c r="Q702" s="1"/>
      <c r="R702" s="1"/>
      <c r="S702" s="1"/>
      <c r="T702" s="1"/>
      <c r="U702" s="1"/>
    </row>
    <row r="703" spans="1:21" s="6" customFormat="1" ht="18" customHeight="1" x14ac:dyDescent="0.25">
      <c r="A703" s="118"/>
      <c r="B703" s="63" t="s">
        <v>48</v>
      </c>
      <c r="C703" s="65">
        <v>942</v>
      </c>
      <c r="D703" s="27" t="s">
        <v>6</v>
      </c>
      <c r="E703" s="27" t="s">
        <v>17</v>
      </c>
      <c r="F703" s="27" t="s">
        <v>22</v>
      </c>
      <c r="G703" s="68">
        <v>1</v>
      </c>
      <c r="H703" s="27" t="s">
        <v>2</v>
      </c>
      <c r="I703" s="27" t="s">
        <v>74</v>
      </c>
      <c r="J703" s="27" t="s">
        <v>49</v>
      </c>
      <c r="K703" s="62">
        <v>8</v>
      </c>
      <c r="M703" s="1"/>
      <c r="N703" s="1"/>
      <c r="O703" s="1"/>
      <c r="P703" s="1"/>
      <c r="Q703" s="1"/>
      <c r="R703" s="1"/>
      <c r="S703" s="1"/>
      <c r="T703" s="1"/>
      <c r="U703" s="1"/>
    </row>
    <row r="704" spans="1:21" s="6" customFormat="1" ht="47.25" customHeight="1" x14ac:dyDescent="0.25">
      <c r="A704" s="118"/>
      <c r="B704" s="63" t="s">
        <v>63</v>
      </c>
      <c r="C704" s="65">
        <v>942</v>
      </c>
      <c r="D704" s="27" t="s">
        <v>6</v>
      </c>
      <c r="E704" s="27" t="s">
        <v>17</v>
      </c>
      <c r="F704" s="27" t="s">
        <v>22</v>
      </c>
      <c r="G704" s="68">
        <v>1</v>
      </c>
      <c r="H704" s="27" t="s">
        <v>2</v>
      </c>
      <c r="I704" s="27" t="s">
        <v>79</v>
      </c>
      <c r="J704" s="27"/>
      <c r="K704" s="62">
        <f>SUM(K705:K707)</f>
        <v>63308.9</v>
      </c>
      <c r="M704" s="1"/>
      <c r="N704" s="1"/>
      <c r="O704" s="1"/>
      <c r="P704" s="1"/>
      <c r="Q704" s="1"/>
      <c r="R704" s="1"/>
      <c r="S704" s="1"/>
      <c r="T704" s="1"/>
      <c r="U704" s="1"/>
    </row>
    <row r="705" spans="1:21" s="6" customFormat="1" ht="47.25" customHeight="1" x14ac:dyDescent="0.25">
      <c r="A705" s="118"/>
      <c r="B705" s="63" t="s">
        <v>111</v>
      </c>
      <c r="C705" s="65">
        <v>942</v>
      </c>
      <c r="D705" s="27" t="s">
        <v>6</v>
      </c>
      <c r="E705" s="27" t="s">
        <v>17</v>
      </c>
      <c r="F705" s="27" t="s">
        <v>22</v>
      </c>
      <c r="G705" s="68">
        <v>1</v>
      </c>
      <c r="H705" s="27" t="s">
        <v>2</v>
      </c>
      <c r="I705" s="27" t="s">
        <v>79</v>
      </c>
      <c r="J705" s="27" t="s">
        <v>46</v>
      </c>
      <c r="K705" s="62">
        <v>5889.4</v>
      </c>
      <c r="M705" s="1"/>
      <c r="N705" s="1"/>
      <c r="O705" s="1"/>
      <c r="P705" s="1"/>
      <c r="Q705" s="1"/>
      <c r="R705" s="1"/>
      <c r="S705" s="1"/>
      <c r="T705" s="1"/>
      <c r="U705" s="1"/>
    </row>
    <row r="706" spans="1:21" s="6" customFormat="1" ht="31.5" customHeight="1" x14ac:dyDescent="0.25">
      <c r="A706" s="118"/>
      <c r="B706" s="63" t="s">
        <v>112</v>
      </c>
      <c r="C706" s="65">
        <v>942</v>
      </c>
      <c r="D706" s="27" t="s">
        <v>6</v>
      </c>
      <c r="E706" s="27" t="s">
        <v>17</v>
      </c>
      <c r="F706" s="27" t="s">
        <v>22</v>
      </c>
      <c r="G706" s="68">
        <v>1</v>
      </c>
      <c r="H706" s="27" t="s">
        <v>2</v>
      </c>
      <c r="I706" s="27" t="s">
        <v>79</v>
      </c>
      <c r="J706" s="27" t="s">
        <v>47</v>
      </c>
      <c r="K706" s="62">
        <f>6044.9-5889.4</f>
        <v>155.5</v>
      </c>
      <c r="M706" s="1"/>
      <c r="N706" s="1"/>
      <c r="O706" s="1"/>
      <c r="P706" s="1"/>
      <c r="Q706" s="1"/>
      <c r="R706" s="1"/>
      <c r="S706" s="1"/>
      <c r="T706" s="1"/>
      <c r="U706" s="1"/>
    </row>
    <row r="707" spans="1:21" s="6" customFormat="1" ht="31.5" customHeight="1" x14ac:dyDescent="0.25">
      <c r="A707" s="118"/>
      <c r="B707" s="39" t="s">
        <v>110</v>
      </c>
      <c r="C707" s="65">
        <v>942</v>
      </c>
      <c r="D707" s="27" t="s">
        <v>6</v>
      </c>
      <c r="E707" s="27" t="s">
        <v>17</v>
      </c>
      <c r="F707" s="27" t="s">
        <v>22</v>
      </c>
      <c r="G707" s="68">
        <v>1</v>
      </c>
      <c r="H707" s="27" t="s">
        <v>2</v>
      </c>
      <c r="I707" s="27" t="s">
        <v>79</v>
      </c>
      <c r="J707" s="27" t="s">
        <v>56</v>
      </c>
      <c r="K707" s="62">
        <f>194877.2-137613.2</f>
        <v>57264</v>
      </c>
      <c r="M707" s="1"/>
      <c r="N707" s="1"/>
      <c r="O707" s="1"/>
      <c r="P707" s="1"/>
      <c r="Q707" s="1"/>
      <c r="R707" s="1"/>
      <c r="S707" s="1"/>
      <c r="T707" s="1"/>
      <c r="U707" s="1"/>
    </row>
    <row r="708" spans="1:21" s="6" customFormat="1" ht="18" customHeight="1" x14ac:dyDescent="0.25">
      <c r="A708" s="118"/>
      <c r="B708" s="63" t="s">
        <v>186</v>
      </c>
      <c r="C708" s="65">
        <v>942</v>
      </c>
      <c r="D708" s="27" t="s">
        <v>6</v>
      </c>
      <c r="E708" s="27" t="s">
        <v>17</v>
      </c>
      <c r="F708" s="27" t="s">
        <v>22</v>
      </c>
      <c r="G708" s="68">
        <v>1</v>
      </c>
      <c r="H708" s="27" t="s">
        <v>2</v>
      </c>
      <c r="I708" s="27" t="s">
        <v>185</v>
      </c>
      <c r="J708" s="27"/>
      <c r="K708" s="62">
        <f>K709</f>
        <v>16.600000000000001</v>
      </c>
      <c r="M708" s="1"/>
      <c r="N708" s="1"/>
      <c r="O708" s="1"/>
      <c r="P708" s="1"/>
      <c r="Q708" s="1"/>
      <c r="R708" s="1"/>
      <c r="S708" s="1"/>
      <c r="T708" s="1"/>
      <c r="U708" s="1"/>
    </row>
    <row r="709" spans="1:21" s="6" customFormat="1" ht="31.5" customHeight="1" x14ac:dyDescent="0.25">
      <c r="A709" s="118"/>
      <c r="B709" s="63" t="s">
        <v>112</v>
      </c>
      <c r="C709" s="65">
        <v>942</v>
      </c>
      <c r="D709" s="27" t="s">
        <v>6</v>
      </c>
      <c r="E709" s="27" t="s">
        <v>17</v>
      </c>
      <c r="F709" s="27" t="s">
        <v>22</v>
      </c>
      <c r="G709" s="68">
        <v>1</v>
      </c>
      <c r="H709" s="27" t="s">
        <v>2</v>
      </c>
      <c r="I709" s="27" t="s">
        <v>185</v>
      </c>
      <c r="J709" s="27" t="s">
        <v>47</v>
      </c>
      <c r="K709" s="62">
        <v>16.600000000000001</v>
      </c>
      <c r="M709" s="1"/>
      <c r="N709" s="1"/>
      <c r="O709" s="1"/>
      <c r="P709" s="1"/>
      <c r="Q709" s="1"/>
      <c r="R709" s="1"/>
      <c r="S709" s="1"/>
      <c r="T709" s="1"/>
      <c r="U709" s="1"/>
    </row>
    <row r="710" spans="1:21" s="6" customFormat="1" ht="31.5" customHeight="1" x14ac:dyDescent="0.25">
      <c r="A710" s="118"/>
      <c r="B710" s="63" t="s">
        <v>193</v>
      </c>
      <c r="C710" s="65">
        <v>942</v>
      </c>
      <c r="D710" s="27" t="s">
        <v>6</v>
      </c>
      <c r="E710" s="27" t="s">
        <v>17</v>
      </c>
      <c r="F710" s="27" t="s">
        <v>22</v>
      </c>
      <c r="G710" s="68">
        <v>1</v>
      </c>
      <c r="H710" s="27" t="s">
        <v>2</v>
      </c>
      <c r="I710" s="27" t="s">
        <v>192</v>
      </c>
      <c r="J710" s="27"/>
      <c r="K710" s="62">
        <f>K711</f>
        <v>116</v>
      </c>
      <c r="M710" s="1"/>
      <c r="N710" s="1"/>
      <c r="O710" s="1"/>
      <c r="P710" s="1"/>
      <c r="Q710" s="1"/>
      <c r="R710" s="1"/>
      <c r="S710" s="1"/>
      <c r="T710" s="1"/>
      <c r="U710" s="1"/>
    </row>
    <row r="711" spans="1:21" s="6" customFormat="1" ht="31.5" customHeight="1" x14ac:dyDescent="0.25">
      <c r="A711" s="118"/>
      <c r="B711" s="63" t="s">
        <v>112</v>
      </c>
      <c r="C711" s="65">
        <v>942</v>
      </c>
      <c r="D711" s="27" t="s">
        <v>6</v>
      </c>
      <c r="E711" s="27" t="s">
        <v>17</v>
      </c>
      <c r="F711" s="27" t="s">
        <v>22</v>
      </c>
      <c r="G711" s="68">
        <v>1</v>
      </c>
      <c r="H711" s="27" t="s">
        <v>2</v>
      </c>
      <c r="I711" s="27" t="s">
        <v>192</v>
      </c>
      <c r="J711" s="27" t="s">
        <v>47</v>
      </c>
      <c r="K711" s="62">
        <v>116</v>
      </c>
      <c r="M711" s="1"/>
      <c r="N711" s="1"/>
      <c r="O711" s="1"/>
      <c r="P711" s="1"/>
      <c r="Q711" s="1"/>
      <c r="R711" s="1"/>
      <c r="S711" s="1"/>
      <c r="T711" s="1"/>
      <c r="U711" s="1"/>
    </row>
    <row r="712" spans="1:21" s="6" customFormat="1" ht="47.25" customHeight="1" x14ac:dyDescent="0.25">
      <c r="A712" s="118"/>
      <c r="B712" s="63" t="s">
        <v>342</v>
      </c>
      <c r="C712" s="65">
        <v>942</v>
      </c>
      <c r="D712" s="27" t="s">
        <v>6</v>
      </c>
      <c r="E712" s="27" t="s">
        <v>17</v>
      </c>
      <c r="F712" s="27" t="s">
        <v>22</v>
      </c>
      <c r="G712" s="68">
        <v>2</v>
      </c>
      <c r="H712" s="27"/>
      <c r="I712" s="27"/>
      <c r="J712" s="27"/>
      <c r="K712" s="62">
        <f>SUM(K713)</f>
        <v>0</v>
      </c>
      <c r="M712" s="1"/>
      <c r="N712" s="1"/>
      <c r="O712" s="1"/>
      <c r="P712" s="1"/>
      <c r="Q712" s="1"/>
      <c r="R712" s="1"/>
      <c r="S712" s="1"/>
      <c r="T712" s="1"/>
      <c r="U712" s="1"/>
    </row>
    <row r="713" spans="1:21" s="6" customFormat="1" ht="18" customHeight="1" x14ac:dyDescent="0.25">
      <c r="A713" s="118"/>
      <c r="B713" s="63" t="s">
        <v>344</v>
      </c>
      <c r="C713" s="65">
        <v>942</v>
      </c>
      <c r="D713" s="27" t="s">
        <v>6</v>
      </c>
      <c r="E713" s="27" t="s">
        <v>17</v>
      </c>
      <c r="F713" s="27" t="s">
        <v>22</v>
      </c>
      <c r="G713" s="68">
        <v>2</v>
      </c>
      <c r="H713" s="27" t="s">
        <v>2</v>
      </c>
      <c r="I713" s="27"/>
      <c r="J713" s="27"/>
      <c r="K713" s="62">
        <f>SUM(K714)</f>
        <v>0</v>
      </c>
      <c r="M713" s="1"/>
      <c r="N713" s="1"/>
      <c r="O713" s="1"/>
      <c r="P713" s="1"/>
      <c r="Q713" s="1"/>
      <c r="R713" s="1"/>
      <c r="S713" s="1"/>
      <c r="T713" s="1"/>
      <c r="U713" s="1"/>
    </row>
    <row r="714" spans="1:21" s="6" customFormat="1" ht="46.5" customHeight="1" x14ac:dyDescent="0.25">
      <c r="A714" s="118"/>
      <c r="B714" s="63" t="s">
        <v>346</v>
      </c>
      <c r="C714" s="65">
        <v>942</v>
      </c>
      <c r="D714" s="27" t="s">
        <v>6</v>
      </c>
      <c r="E714" s="27" t="s">
        <v>17</v>
      </c>
      <c r="F714" s="27" t="s">
        <v>22</v>
      </c>
      <c r="G714" s="68">
        <v>2</v>
      </c>
      <c r="H714" s="27" t="s">
        <v>2</v>
      </c>
      <c r="I714" s="27" t="s">
        <v>345</v>
      </c>
      <c r="J714" s="27"/>
      <c r="K714" s="62">
        <f>SUM(K715)</f>
        <v>0</v>
      </c>
      <c r="M714" s="1"/>
      <c r="N714" s="1"/>
      <c r="O714" s="1"/>
      <c r="P714" s="1"/>
      <c r="Q714" s="1"/>
      <c r="R714" s="1"/>
      <c r="S714" s="1"/>
      <c r="T714" s="1"/>
      <c r="U714" s="1"/>
    </row>
    <row r="715" spans="1:21" s="6" customFormat="1" ht="31.5" customHeight="1" x14ac:dyDescent="0.25">
      <c r="A715" s="118"/>
      <c r="B715" s="39" t="s">
        <v>110</v>
      </c>
      <c r="C715" s="65">
        <v>942</v>
      </c>
      <c r="D715" s="27" t="s">
        <v>6</v>
      </c>
      <c r="E715" s="27" t="s">
        <v>17</v>
      </c>
      <c r="F715" s="27" t="s">
        <v>22</v>
      </c>
      <c r="G715" s="68">
        <v>2</v>
      </c>
      <c r="H715" s="27" t="s">
        <v>2</v>
      </c>
      <c r="I715" s="27" t="s">
        <v>345</v>
      </c>
      <c r="J715" s="27" t="s">
        <v>56</v>
      </c>
      <c r="K715" s="62">
        <v>0</v>
      </c>
      <c r="M715" s="1"/>
      <c r="N715" s="1"/>
      <c r="O715" s="1"/>
      <c r="P715" s="1"/>
      <c r="Q715" s="1"/>
      <c r="R715" s="1"/>
      <c r="S715" s="1"/>
      <c r="T715" s="1"/>
      <c r="U715" s="1"/>
    </row>
    <row r="716" spans="1:21" s="6" customFormat="1" ht="18" customHeight="1" x14ac:dyDescent="0.25">
      <c r="A716" s="118"/>
      <c r="B716" s="63" t="s">
        <v>351</v>
      </c>
      <c r="C716" s="65">
        <v>942</v>
      </c>
      <c r="D716" s="27" t="s">
        <v>6</v>
      </c>
      <c r="E716" s="27" t="s">
        <v>23</v>
      </c>
      <c r="F716" s="27"/>
      <c r="G716" s="68"/>
      <c r="H716" s="27"/>
      <c r="I716" s="27"/>
      <c r="J716" s="27"/>
      <c r="K716" s="62">
        <f>SUM(K717)</f>
        <v>524036.19999999995</v>
      </c>
      <c r="M716" s="1"/>
      <c r="N716" s="1"/>
      <c r="O716" s="1"/>
      <c r="P716" s="1"/>
      <c r="Q716" s="1"/>
      <c r="R716" s="1"/>
      <c r="S716" s="1"/>
      <c r="T716" s="1"/>
      <c r="U716" s="1"/>
    </row>
    <row r="717" spans="1:21" s="6" customFormat="1" ht="18" customHeight="1" x14ac:dyDescent="0.25">
      <c r="A717" s="118"/>
      <c r="B717" s="63" t="s">
        <v>294</v>
      </c>
      <c r="C717" s="65">
        <v>942</v>
      </c>
      <c r="D717" s="27" t="s">
        <v>6</v>
      </c>
      <c r="E717" s="27" t="s">
        <v>23</v>
      </c>
      <c r="F717" s="27" t="s">
        <v>22</v>
      </c>
      <c r="G717" s="68"/>
      <c r="H717" s="27"/>
      <c r="I717" s="27"/>
      <c r="J717" s="27"/>
      <c r="K717" s="62">
        <f>SUM(K718)</f>
        <v>524036.19999999995</v>
      </c>
      <c r="M717" s="1"/>
      <c r="N717" s="1"/>
      <c r="O717" s="1"/>
      <c r="P717" s="1"/>
      <c r="Q717" s="1"/>
      <c r="R717" s="1"/>
      <c r="S717" s="1"/>
      <c r="T717" s="1"/>
      <c r="U717" s="1"/>
    </row>
    <row r="718" spans="1:21" ht="47.25" customHeight="1" x14ac:dyDescent="0.25">
      <c r="A718" s="118"/>
      <c r="B718" s="63" t="s">
        <v>342</v>
      </c>
      <c r="C718" s="65">
        <v>942</v>
      </c>
      <c r="D718" s="27" t="s">
        <v>6</v>
      </c>
      <c r="E718" s="27" t="s">
        <v>23</v>
      </c>
      <c r="F718" s="27" t="s">
        <v>22</v>
      </c>
      <c r="G718" s="68">
        <v>2</v>
      </c>
      <c r="H718" s="27"/>
      <c r="I718" s="27"/>
      <c r="J718" s="27"/>
      <c r="K718" s="62">
        <f>SUM(K719)</f>
        <v>524036.19999999995</v>
      </c>
    </row>
    <row r="719" spans="1:21" ht="18" customHeight="1" x14ac:dyDescent="0.25">
      <c r="A719" s="118"/>
      <c r="B719" s="63" t="s">
        <v>344</v>
      </c>
      <c r="C719" s="65">
        <v>942</v>
      </c>
      <c r="D719" s="27" t="s">
        <v>6</v>
      </c>
      <c r="E719" s="27" t="s">
        <v>23</v>
      </c>
      <c r="F719" s="27" t="s">
        <v>22</v>
      </c>
      <c r="G719" s="68">
        <v>2</v>
      </c>
      <c r="H719" s="27" t="s">
        <v>2</v>
      </c>
      <c r="I719" s="27"/>
      <c r="J719" s="27"/>
      <c r="K719" s="62">
        <f>SUM(K720+K722+K724)</f>
        <v>524036.19999999995</v>
      </c>
    </row>
    <row r="720" spans="1:21" ht="48.75" customHeight="1" x14ac:dyDescent="0.25">
      <c r="A720" s="118"/>
      <c r="B720" s="63" t="s">
        <v>346</v>
      </c>
      <c r="C720" s="65">
        <v>942</v>
      </c>
      <c r="D720" s="27" t="s">
        <v>6</v>
      </c>
      <c r="E720" s="27" t="s">
        <v>23</v>
      </c>
      <c r="F720" s="27" t="s">
        <v>22</v>
      </c>
      <c r="G720" s="68">
        <v>2</v>
      </c>
      <c r="H720" s="27" t="s">
        <v>2</v>
      </c>
      <c r="I720" s="27" t="s">
        <v>345</v>
      </c>
      <c r="J720" s="27"/>
      <c r="K720" s="62">
        <f>SUM(K721)</f>
        <v>0</v>
      </c>
    </row>
    <row r="721" spans="1:21" ht="31.5" customHeight="1" x14ac:dyDescent="0.25">
      <c r="A721" s="118"/>
      <c r="B721" s="39" t="s">
        <v>110</v>
      </c>
      <c r="C721" s="65">
        <v>942</v>
      </c>
      <c r="D721" s="27" t="s">
        <v>6</v>
      </c>
      <c r="E721" s="27" t="s">
        <v>23</v>
      </c>
      <c r="F721" s="27" t="s">
        <v>22</v>
      </c>
      <c r="G721" s="68">
        <v>2</v>
      </c>
      <c r="H721" s="27" t="s">
        <v>2</v>
      </c>
      <c r="I721" s="85" t="s">
        <v>345</v>
      </c>
      <c r="J721" s="27" t="s">
        <v>56</v>
      </c>
      <c r="K721" s="62">
        <f>60199+15050-75249</f>
        <v>0</v>
      </c>
    </row>
    <row r="722" spans="1:21" ht="31.5" customHeight="1" x14ac:dyDescent="0.25">
      <c r="A722" s="118"/>
      <c r="B722" s="86" t="s">
        <v>411</v>
      </c>
      <c r="C722" s="98">
        <v>942</v>
      </c>
      <c r="D722" s="85" t="s">
        <v>6</v>
      </c>
      <c r="E722" s="85" t="s">
        <v>23</v>
      </c>
      <c r="F722" s="85" t="s">
        <v>22</v>
      </c>
      <c r="G722" s="97">
        <v>2</v>
      </c>
      <c r="H722" s="85" t="s">
        <v>2</v>
      </c>
      <c r="I722" s="85" t="s">
        <v>408</v>
      </c>
      <c r="J722" s="85"/>
      <c r="K722" s="62">
        <f>K723</f>
        <v>524036.19999999995</v>
      </c>
      <c r="L722" s="1"/>
    </row>
    <row r="723" spans="1:21" ht="31.5" customHeight="1" x14ac:dyDescent="0.25">
      <c r="A723" s="118"/>
      <c r="B723" s="86" t="s">
        <v>70</v>
      </c>
      <c r="C723" s="98">
        <v>942</v>
      </c>
      <c r="D723" s="85" t="s">
        <v>6</v>
      </c>
      <c r="E723" s="85" t="s">
        <v>23</v>
      </c>
      <c r="F723" s="85" t="s">
        <v>22</v>
      </c>
      <c r="G723" s="97">
        <v>2</v>
      </c>
      <c r="H723" s="85" t="s">
        <v>2</v>
      </c>
      <c r="I723" s="85" t="s">
        <v>408</v>
      </c>
      <c r="J723" s="85" t="s">
        <v>52</v>
      </c>
      <c r="K723" s="62">
        <f>429709.6+94326.6</f>
        <v>524036.19999999995</v>
      </c>
      <c r="L723" s="1"/>
    </row>
    <row r="724" spans="1:21" ht="31.5" customHeight="1" x14ac:dyDescent="0.25">
      <c r="A724" s="118"/>
      <c r="B724" s="86" t="s">
        <v>410</v>
      </c>
      <c r="C724" s="98">
        <v>942</v>
      </c>
      <c r="D724" s="85" t="s">
        <v>6</v>
      </c>
      <c r="E724" s="85" t="s">
        <v>23</v>
      </c>
      <c r="F724" s="85" t="s">
        <v>22</v>
      </c>
      <c r="G724" s="97">
        <v>2</v>
      </c>
      <c r="H724" s="85" t="s">
        <v>2</v>
      </c>
      <c r="I724" s="85" t="s">
        <v>409</v>
      </c>
      <c r="J724" s="85"/>
      <c r="K724" s="62">
        <f>K725</f>
        <v>0</v>
      </c>
      <c r="L724" s="1"/>
    </row>
    <row r="725" spans="1:21" ht="31.5" customHeight="1" x14ac:dyDescent="0.25">
      <c r="A725" s="118"/>
      <c r="B725" s="86" t="s">
        <v>70</v>
      </c>
      <c r="C725" s="98">
        <v>942</v>
      </c>
      <c r="D725" s="85" t="s">
        <v>6</v>
      </c>
      <c r="E725" s="85" t="s">
        <v>23</v>
      </c>
      <c r="F725" s="85" t="s">
        <v>22</v>
      </c>
      <c r="G725" s="97">
        <v>2</v>
      </c>
      <c r="H725" s="85" t="s">
        <v>2</v>
      </c>
      <c r="I725" s="85" t="s">
        <v>409</v>
      </c>
      <c r="J725" s="85" t="s">
        <v>52</v>
      </c>
      <c r="K725" s="62">
        <v>0</v>
      </c>
    </row>
    <row r="726" spans="1:21" s="6" customFormat="1" ht="18" customHeight="1" x14ac:dyDescent="0.25">
      <c r="A726" s="118"/>
      <c r="B726" s="63" t="s">
        <v>18</v>
      </c>
      <c r="C726" s="65">
        <v>942</v>
      </c>
      <c r="D726" s="27" t="s">
        <v>8</v>
      </c>
      <c r="E726" s="27"/>
      <c r="F726" s="27"/>
      <c r="G726" s="68"/>
      <c r="H726" s="27"/>
      <c r="I726" s="27"/>
      <c r="J726" s="27"/>
      <c r="K726" s="62">
        <f>SUM(K727)</f>
        <v>25.1</v>
      </c>
      <c r="M726" s="1"/>
      <c r="N726" s="1"/>
      <c r="O726" s="1"/>
      <c r="P726" s="1"/>
      <c r="Q726" s="1"/>
      <c r="R726" s="1"/>
      <c r="S726" s="1"/>
      <c r="T726" s="1"/>
      <c r="U726" s="1"/>
    </row>
    <row r="727" spans="1:21" s="6" customFormat="1" ht="18" customHeight="1" x14ac:dyDescent="0.25">
      <c r="A727" s="118"/>
      <c r="B727" s="63" t="s">
        <v>187</v>
      </c>
      <c r="C727" s="65">
        <v>942</v>
      </c>
      <c r="D727" s="27" t="s">
        <v>8</v>
      </c>
      <c r="E727" s="27" t="s">
        <v>7</v>
      </c>
      <c r="F727" s="27"/>
      <c r="G727" s="68"/>
      <c r="H727" s="27"/>
      <c r="I727" s="27"/>
      <c r="J727" s="27"/>
      <c r="K727" s="62">
        <f>SUM(K728)</f>
        <v>25.1</v>
      </c>
      <c r="M727" s="1"/>
      <c r="N727" s="1"/>
      <c r="O727" s="1"/>
      <c r="P727" s="1"/>
      <c r="Q727" s="1"/>
      <c r="R727" s="1"/>
      <c r="S727" s="1"/>
      <c r="T727" s="1"/>
      <c r="U727" s="1"/>
    </row>
    <row r="728" spans="1:21" s="6" customFormat="1" ht="18" customHeight="1" x14ac:dyDescent="0.25">
      <c r="A728" s="118"/>
      <c r="B728" s="63" t="s">
        <v>294</v>
      </c>
      <c r="C728" s="65">
        <v>942</v>
      </c>
      <c r="D728" s="27" t="s">
        <v>8</v>
      </c>
      <c r="E728" s="27" t="s">
        <v>7</v>
      </c>
      <c r="F728" s="27" t="s">
        <v>22</v>
      </c>
      <c r="G728" s="68"/>
      <c r="H728" s="27"/>
      <c r="I728" s="27"/>
      <c r="J728" s="27"/>
      <c r="K728" s="62">
        <f>SUM(K729)</f>
        <v>25.1</v>
      </c>
      <c r="M728" s="1"/>
      <c r="N728" s="1"/>
      <c r="O728" s="1"/>
      <c r="P728" s="1"/>
      <c r="Q728" s="1"/>
      <c r="R728" s="1"/>
      <c r="S728" s="1"/>
      <c r="T728" s="1"/>
      <c r="U728" s="1"/>
    </row>
    <row r="729" spans="1:21" s="6" customFormat="1" ht="31.5" customHeight="1" x14ac:dyDescent="0.25">
      <c r="A729" s="118"/>
      <c r="B729" s="63" t="s">
        <v>373</v>
      </c>
      <c r="C729" s="65">
        <v>942</v>
      </c>
      <c r="D729" s="27" t="s">
        <v>8</v>
      </c>
      <c r="E729" s="27" t="s">
        <v>7</v>
      </c>
      <c r="F729" s="27" t="s">
        <v>22</v>
      </c>
      <c r="G729" s="68">
        <v>1</v>
      </c>
      <c r="H729" s="27"/>
      <c r="I729" s="27"/>
      <c r="J729" s="27"/>
      <c r="K729" s="62">
        <f>SUM(K730)</f>
        <v>25.1</v>
      </c>
      <c r="M729" s="1"/>
      <c r="N729" s="1"/>
      <c r="O729" s="1"/>
      <c r="P729" s="1"/>
      <c r="Q729" s="1"/>
      <c r="R729" s="1"/>
      <c r="S729" s="1"/>
      <c r="T729" s="1"/>
      <c r="U729" s="1"/>
    </row>
    <row r="730" spans="1:21" s="6" customFormat="1" ht="47.25" customHeight="1" x14ac:dyDescent="0.25">
      <c r="A730" s="118"/>
      <c r="B730" s="63" t="s">
        <v>343</v>
      </c>
      <c r="C730" s="65">
        <v>942</v>
      </c>
      <c r="D730" s="27" t="s">
        <v>8</v>
      </c>
      <c r="E730" s="27" t="s">
        <v>7</v>
      </c>
      <c r="F730" s="27" t="s">
        <v>22</v>
      </c>
      <c r="G730" s="68">
        <v>1</v>
      </c>
      <c r="H730" s="27" t="s">
        <v>2</v>
      </c>
      <c r="I730" s="27"/>
      <c r="J730" s="27"/>
      <c r="K730" s="62">
        <f>SUM(K731)</f>
        <v>25.1</v>
      </c>
      <c r="M730" s="1"/>
      <c r="N730" s="1"/>
      <c r="O730" s="1"/>
      <c r="P730" s="1"/>
      <c r="Q730" s="1"/>
      <c r="R730" s="1"/>
      <c r="S730" s="1"/>
      <c r="T730" s="1"/>
      <c r="U730" s="1"/>
    </row>
    <row r="731" spans="1:21" s="6" customFormat="1" ht="18" customHeight="1" x14ac:dyDescent="0.25">
      <c r="A731" s="118"/>
      <c r="B731" s="63" t="s">
        <v>189</v>
      </c>
      <c r="C731" s="65">
        <v>942</v>
      </c>
      <c r="D731" s="27" t="s">
        <v>8</v>
      </c>
      <c r="E731" s="27" t="s">
        <v>7</v>
      </c>
      <c r="F731" s="27" t="s">
        <v>22</v>
      </c>
      <c r="G731" s="68">
        <v>1</v>
      </c>
      <c r="H731" s="27" t="s">
        <v>2</v>
      </c>
      <c r="I731" s="27" t="s">
        <v>188</v>
      </c>
      <c r="J731" s="27"/>
      <c r="K731" s="62">
        <f>K732</f>
        <v>25.1</v>
      </c>
      <c r="M731" s="1"/>
      <c r="N731" s="1"/>
      <c r="O731" s="1"/>
      <c r="P731" s="1"/>
      <c r="Q731" s="1"/>
      <c r="R731" s="1"/>
      <c r="S731" s="1"/>
      <c r="T731" s="1"/>
      <c r="U731" s="1"/>
    </row>
    <row r="732" spans="1:21" ht="31.5" customHeight="1" x14ac:dyDescent="0.25">
      <c r="A732" s="118"/>
      <c r="B732" s="63" t="s">
        <v>112</v>
      </c>
      <c r="C732" s="65">
        <v>942</v>
      </c>
      <c r="D732" s="27" t="s">
        <v>8</v>
      </c>
      <c r="E732" s="27" t="s">
        <v>7</v>
      </c>
      <c r="F732" s="27" t="s">
        <v>22</v>
      </c>
      <c r="G732" s="68">
        <v>1</v>
      </c>
      <c r="H732" s="27" t="s">
        <v>2</v>
      </c>
      <c r="I732" s="27" t="s">
        <v>188</v>
      </c>
      <c r="J732" s="27" t="s">
        <v>47</v>
      </c>
      <c r="K732" s="62">
        <v>25.1</v>
      </c>
    </row>
    <row r="733" spans="1:21" ht="31.5" customHeight="1" x14ac:dyDescent="0.25">
      <c r="A733" s="118" t="s">
        <v>10</v>
      </c>
      <c r="B733" s="63" t="s">
        <v>295</v>
      </c>
      <c r="C733" s="66" t="s">
        <v>115</v>
      </c>
      <c r="D733" s="27"/>
      <c r="E733" s="27"/>
      <c r="F733" s="27"/>
      <c r="G733" s="27"/>
      <c r="H733" s="27"/>
      <c r="I733" s="27"/>
      <c r="J733" s="27"/>
      <c r="K733" s="62">
        <f>SUM(K734+K763)</f>
        <v>20605.7</v>
      </c>
      <c r="L733" s="35"/>
      <c r="M733" s="45"/>
    </row>
    <row r="734" spans="1:21" ht="18" customHeight="1" x14ac:dyDescent="0.25">
      <c r="A734" s="118"/>
      <c r="B734" s="63" t="s">
        <v>1</v>
      </c>
      <c r="C734" s="66" t="s">
        <v>115</v>
      </c>
      <c r="D734" s="27" t="s">
        <v>2</v>
      </c>
      <c r="E734" s="27"/>
      <c r="F734" s="27"/>
      <c r="G734" s="27"/>
      <c r="H734" s="27"/>
      <c r="I734" s="27"/>
      <c r="J734" s="27"/>
      <c r="K734" s="62">
        <f t="shared" ref="K734:K736" si="40">SUM(K735)</f>
        <v>20580.600000000002</v>
      </c>
    </row>
    <row r="735" spans="1:21" ht="18" customHeight="1" x14ac:dyDescent="0.25">
      <c r="A735" s="118"/>
      <c r="B735" s="63" t="s">
        <v>9</v>
      </c>
      <c r="C735" s="66" t="s">
        <v>115</v>
      </c>
      <c r="D735" s="27" t="s">
        <v>2</v>
      </c>
      <c r="E735" s="27" t="s">
        <v>38</v>
      </c>
      <c r="F735" s="27"/>
      <c r="G735" s="27"/>
      <c r="H735" s="27"/>
      <c r="I735" s="27"/>
      <c r="J735" s="27"/>
      <c r="K735" s="62">
        <f>SUM(K736)</f>
        <v>20580.600000000002</v>
      </c>
    </row>
    <row r="736" spans="1:21" ht="31.5" customHeight="1" x14ac:dyDescent="0.25">
      <c r="A736" s="118"/>
      <c r="B736" s="63" t="s">
        <v>252</v>
      </c>
      <c r="C736" s="66" t="s">
        <v>115</v>
      </c>
      <c r="D736" s="27" t="s">
        <v>2</v>
      </c>
      <c r="E736" s="27" t="s">
        <v>38</v>
      </c>
      <c r="F736" s="27" t="s">
        <v>117</v>
      </c>
      <c r="G736" s="27"/>
      <c r="H736" s="27"/>
      <c r="I736" s="27"/>
      <c r="J736" s="27"/>
      <c r="K736" s="62">
        <f t="shared" si="40"/>
        <v>20580.600000000002</v>
      </c>
    </row>
    <row r="737" spans="1:21" ht="31.5" customHeight="1" x14ac:dyDescent="0.25">
      <c r="A737" s="118"/>
      <c r="B737" s="63" t="s">
        <v>253</v>
      </c>
      <c r="C737" s="66" t="s">
        <v>115</v>
      </c>
      <c r="D737" s="27" t="s">
        <v>2</v>
      </c>
      <c r="E737" s="27" t="s">
        <v>38</v>
      </c>
      <c r="F737" s="27" t="s">
        <v>117</v>
      </c>
      <c r="G737" s="27" t="s">
        <v>84</v>
      </c>
      <c r="H737" s="27"/>
      <c r="I737" s="27"/>
      <c r="J737" s="27"/>
      <c r="K737" s="62">
        <f>SUM(K738+K750+K753+K756+K760)</f>
        <v>20580.600000000002</v>
      </c>
    </row>
    <row r="738" spans="1:21" ht="47.25" customHeight="1" x14ac:dyDescent="0.25">
      <c r="A738" s="118"/>
      <c r="B738" s="63" t="s">
        <v>296</v>
      </c>
      <c r="C738" s="66" t="s">
        <v>115</v>
      </c>
      <c r="D738" s="27" t="s">
        <v>2</v>
      </c>
      <c r="E738" s="27" t="s">
        <v>38</v>
      </c>
      <c r="F738" s="27" t="s">
        <v>117</v>
      </c>
      <c r="G738" s="27" t="s">
        <v>84</v>
      </c>
      <c r="H738" s="27" t="s">
        <v>2</v>
      </c>
      <c r="I738" s="27"/>
      <c r="J738" s="27"/>
      <c r="K738" s="62">
        <f>SUM(K739+K744+K748+K746)</f>
        <v>12356.300000000001</v>
      </c>
    </row>
    <row r="739" spans="1:21" ht="18" customHeight="1" x14ac:dyDescent="0.25">
      <c r="A739" s="118"/>
      <c r="B739" s="63" t="s">
        <v>45</v>
      </c>
      <c r="C739" s="66" t="s">
        <v>115</v>
      </c>
      <c r="D739" s="27" t="s">
        <v>2</v>
      </c>
      <c r="E739" s="27" t="s">
        <v>38</v>
      </c>
      <c r="F739" s="27" t="s">
        <v>117</v>
      </c>
      <c r="G739" s="27" t="s">
        <v>84</v>
      </c>
      <c r="H739" s="27" t="s">
        <v>2</v>
      </c>
      <c r="I739" s="27" t="s">
        <v>74</v>
      </c>
      <c r="J739" s="27"/>
      <c r="K739" s="62">
        <f>SUM(K740:K743)</f>
        <v>11999.6</v>
      </c>
    </row>
    <row r="740" spans="1:21" ht="47.25" customHeight="1" x14ac:dyDescent="0.25">
      <c r="A740" s="118"/>
      <c r="B740" s="63" t="s">
        <v>111</v>
      </c>
      <c r="C740" s="66" t="s">
        <v>115</v>
      </c>
      <c r="D740" s="27" t="s">
        <v>2</v>
      </c>
      <c r="E740" s="27" t="s">
        <v>38</v>
      </c>
      <c r="F740" s="27" t="s">
        <v>117</v>
      </c>
      <c r="G740" s="27" t="s">
        <v>84</v>
      </c>
      <c r="H740" s="27" t="s">
        <v>2</v>
      </c>
      <c r="I740" s="27" t="s">
        <v>74</v>
      </c>
      <c r="J740" s="27" t="s">
        <v>46</v>
      </c>
      <c r="K740" s="62">
        <f>10329.7+538.9</f>
        <v>10868.6</v>
      </c>
    </row>
    <row r="741" spans="1:21" ht="31.5" customHeight="1" x14ac:dyDescent="0.25">
      <c r="A741" s="118"/>
      <c r="B741" s="63" t="s">
        <v>112</v>
      </c>
      <c r="C741" s="66" t="s">
        <v>115</v>
      </c>
      <c r="D741" s="27" t="s">
        <v>2</v>
      </c>
      <c r="E741" s="27" t="s">
        <v>38</v>
      </c>
      <c r="F741" s="27" t="s">
        <v>117</v>
      </c>
      <c r="G741" s="27" t="s">
        <v>84</v>
      </c>
      <c r="H741" s="27" t="s">
        <v>2</v>
      </c>
      <c r="I741" s="27" t="s">
        <v>74</v>
      </c>
      <c r="J741" s="27" t="s">
        <v>47</v>
      </c>
      <c r="K741" s="62">
        <f>11460.7-10337.7</f>
        <v>1123</v>
      </c>
    </row>
    <row r="742" spans="1:21" ht="18" customHeight="1" x14ac:dyDescent="0.25">
      <c r="A742" s="118"/>
      <c r="B742" s="63" t="s">
        <v>53</v>
      </c>
      <c r="C742" s="66" t="s">
        <v>115</v>
      </c>
      <c r="D742" s="27" t="s">
        <v>2</v>
      </c>
      <c r="E742" s="27" t="s">
        <v>38</v>
      </c>
      <c r="F742" s="27" t="s">
        <v>117</v>
      </c>
      <c r="G742" s="27" t="s">
        <v>84</v>
      </c>
      <c r="H742" s="27" t="s">
        <v>2</v>
      </c>
      <c r="I742" s="27" t="s">
        <v>74</v>
      </c>
      <c r="J742" s="27" t="s">
        <v>54</v>
      </c>
      <c r="K742" s="62"/>
    </row>
    <row r="743" spans="1:21" ht="18" customHeight="1" x14ac:dyDescent="0.25">
      <c r="A743" s="118"/>
      <c r="B743" s="63" t="s">
        <v>48</v>
      </c>
      <c r="C743" s="66" t="s">
        <v>115</v>
      </c>
      <c r="D743" s="27" t="s">
        <v>2</v>
      </c>
      <c r="E743" s="27" t="s">
        <v>38</v>
      </c>
      <c r="F743" s="27" t="s">
        <v>117</v>
      </c>
      <c r="G743" s="27" t="s">
        <v>84</v>
      </c>
      <c r="H743" s="27" t="s">
        <v>2</v>
      </c>
      <c r="I743" s="27" t="s">
        <v>74</v>
      </c>
      <c r="J743" s="27" t="s">
        <v>49</v>
      </c>
      <c r="K743" s="62">
        <v>8</v>
      </c>
    </row>
    <row r="744" spans="1:21" s="6" customFormat="1" ht="18" customHeight="1" x14ac:dyDescent="0.25">
      <c r="A744" s="118"/>
      <c r="B744" s="63" t="s">
        <v>186</v>
      </c>
      <c r="C744" s="65">
        <v>947</v>
      </c>
      <c r="D744" s="27" t="s">
        <v>2</v>
      </c>
      <c r="E744" s="27" t="s">
        <v>38</v>
      </c>
      <c r="F744" s="27" t="s">
        <v>117</v>
      </c>
      <c r="G744" s="68">
        <v>1</v>
      </c>
      <c r="H744" s="27" t="s">
        <v>2</v>
      </c>
      <c r="I744" s="27" t="s">
        <v>185</v>
      </c>
      <c r="J744" s="27"/>
      <c r="K744" s="62">
        <f>SUM(K745)</f>
        <v>26.7</v>
      </c>
      <c r="M744" s="1"/>
      <c r="N744" s="1"/>
      <c r="O744" s="1"/>
      <c r="P744" s="1"/>
      <c r="Q744" s="1"/>
      <c r="R744" s="1"/>
      <c r="S744" s="1"/>
      <c r="T744" s="1"/>
      <c r="U744" s="1"/>
    </row>
    <row r="745" spans="1:21" s="6" customFormat="1" ht="31.5" customHeight="1" x14ac:dyDescent="0.25">
      <c r="A745" s="118"/>
      <c r="B745" s="63" t="s">
        <v>112</v>
      </c>
      <c r="C745" s="65">
        <v>947</v>
      </c>
      <c r="D745" s="27" t="s">
        <v>2</v>
      </c>
      <c r="E745" s="27" t="s">
        <v>38</v>
      </c>
      <c r="F745" s="27" t="s">
        <v>117</v>
      </c>
      <c r="G745" s="68">
        <v>1</v>
      </c>
      <c r="H745" s="27" t="s">
        <v>2</v>
      </c>
      <c r="I745" s="27" t="s">
        <v>185</v>
      </c>
      <c r="J745" s="27" t="s">
        <v>47</v>
      </c>
      <c r="K745" s="62">
        <v>26.7</v>
      </c>
      <c r="M745" s="1"/>
      <c r="N745" s="1"/>
      <c r="O745" s="1"/>
      <c r="P745" s="1"/>
      <c r="Q745" s="1"/>
      <c r="R745" s="1"/>
      <c r="S745" s="1"/>
      <c r="T745" s="1"/>
      <c r="U745" s="1"/>
    </row>
    <row r="746" spans="1:21" s="6" customFormat="1" ht="18" customHeight="1" x14ac:dyDescent="0.25">
      <c r="A746" s="118"/>
      <c r="B746" s="29" t="s">
        <v>189</v>
      </c>
      <c r="C746" s="65">
        <v>947</v>
      </c>
      <c r="D746" s="27" t="s">
        <v>2</v>
      </c>
      <c r="E746" s="27" t="s">
        <v>38</v>
      </c>
      <c r="F746" s="27" t="s">
        <v>117</v>
      </c>
      <c r="G746" s="27" t="s">
        <v>84</v>
      </c>
      <c r="H746" s="27" t="s">
        <v>2</v>
      </c>
      <c r="I746" s="27" t="s">
        <v>188</v>
      </c>
      <c r="J746" s="27"/>
      <c r="K746" s="62">
        <f>K747</f>
        <v>0</v>
      </c>
      <c r="M746" s="1"/>
      <c r="N746" s="1"/>
      <c r="O746" s="1"/>
      <c r="P746" s="1"/>
      <c r="Q746" s="1"/>
      <c r="R746" s="1"/>
      <c r="S746" s="1"/>
      <c r="T746" s="1"/>
      <c r="U746" s="1"/>
    </row>
    <row r="747" spans="1:21" s="6" customFormat="1" ht="47.25" customHeight="1" x14ac:dyDescent="0.25">
      <c r="A747" s="118"/>
      <c r="B747" s="63" t="s">
        <v>111</v>
      </c>
      <c r="C747" s="65">
        <v>947</v>
      </c>
      <c r="D747" s="27" t="s">
        <v>2</v>
      </c>
      <c r="E747" s="27" t="s">
        <v>38</v>
      </c>
      <c r="F747" s="27" t="s">
        <v>117</v>
      </c>
      <c r="G747" s="27" t="s">
        <v>84</v>
      </c>
      <c r="H747" s="27" t="s">
        <v>2</v>
      </c>
      <c r="I747" s="27" t="s">
        <v>188</v>
      </c>
      <c r="J747" s="27" t="s">
        <v>46</v>
      </c>
      <c r="K747" s="62"/>
      <c r="M747" s="1"/>
      <c r="N747" s="1"/>
      <c r="O747" s="1"/>
      <c r="P747" s="1"/>
      <c r="Q747" s="1"/>
      <c r="R747" s="1"/>
      <c r="S747" s="1"/>
      <c r="T747" s="1"/>
      <c r="U747" s="1"/>
    </row>
    <row r="748" spans="1:21" s="6" customFormat="1" ht="31.5" customHeight="1" x14ac:dyDescent="0.25">
      <c r="A748" s="118"/>
      <c r="B748" s="63" t="s">
        <v>190</v>
      </c>
      <c r="C748" s="65">
        <v>947</v>
      </c>
      <c r="D748" s="27" t="s">
        <v>2</v>
      </c>
      <c r="E748" s="27" t="s">
        <v>38</v>
      </c>
      <c r="F748" s="27" t="s">
        <v>117</v>
      </c>
      <c r="G748" s="68">
        <v>1</v>
      </c>
      <c r="H748" s="27" t="s">
        <v>2</v>
      </c>
      <c r="I748" s="27" t="s">
        <v>191</v>
      </c>
      <c r="J748" s="27"/>
      <c r="K748" s="62">
        <f>SUM(K749)</f>
        <v>330</v>
      </c>
      <c r="M748" s="1"/>
      <c r="N748" s="1"/>
      <c r="O748" s="1"/>
      <c r="P748" s="1"/>
      <c r="Q748" s="1"/>
      <c r="R748" s="1"/>
      <c r="S748" s="1"/>
      <c r="T748" s="1"/>
      <c r="U748" s="1"/>
    </row>
    <row r="749" spans="1:21" s="6" customFormat="1" ht="31.5" customHeight="1" x14ac:dyDescent="0.25">
      <c r="A749" s="118"/>
      <c r="B749" s="63" t="s">
        <v>112</v>
      </c>
      <c r="C749" s="65">
        <v>947</v>
      </c>
      <c r="D749" s="27" t="s">
        <v>2</v>
      </c>
      <c r="E749" s="27" t="s">
        <v>38</v>
      </c>
      <c r="F749" s="27" t="s">
        <v>117</v>
      </c>
      <c r="G749" s="68">
        <v>1</v>
      </c>
      <c r="H749" s="27" t="s">
        <v>2</v>
      </c>
      <c r="I749" s="27" t="s">
        <v>191</v>
      </c>
      <c r="J749" s="27" t="s">
        <v>47</v>
      </c>
      <c r="K749" s="62">
        <v>330</v>
      </c>
      <c r="M749" s="1"/>
      <c r="N749" s="1"/>
      <c r="O749" s="1"/>
      <c r="P749" s="1"/>
      <c r="Q749" s="1"/>
      <c r="R749" s="1"/>
      <c r="S749" s="1"/>
      <c r="T749" s="1"/>
      <c r="U749" s="1"/>
    </row>
    <row r="750" spans="1:21" s="6" customFormat="1" ht="47.25" customHeight="1" x14ac:dyDescent="0.25">
      <c r="A750" s="118"/>
      <c r="B750" s="63" t="s">
        <v>378</v>
      </c>
      <c r="C750" s="66" t="s">
        <v>115</v>
      </c>
      <c r="D750" s="27" t="s">
        <v>2</v>
      </c>
      <c r="E750" s="27" t="s">
        <v>38</v>
      </c>
      <c r="F750" s="27" t="s">
        <v>117</v>
      </c>
      <c r="G750" s="27" t="s">
        <v>84</v>
      </c>
      <c r="H750" s="27" t="s">
        <v>4</v>
      </c>
      <c r="I750" s="27"/>
      <c r="J750" s="27"/>
      <c r="K750" s="62">
        <f t="shared" ref="K750:K751" si="41">K751</f>
        <v>6625.5</v>
      </c>
      <c r="M750" s="1"/>
      <c r="N750" s="1"/>
      <c r="O750" s="1"/>
      <c r="P750" s="1"/>
      <c r="Q750" s="1"/>
      <c r="R750" s="1"/>
      <c r="S750" s="1"/>
      <c r="T750" s="1"/>
      <c r="U750" s="1"/>
    </row>
    <row r="751" spans="1:21" s="6" customFormat="1" ht="47.25" customHeight="1" x14ac:dyDescent="0.25">
      <c r="A751" s="118"/>
      <c r="B751" s="63" t="s">
        <v>63</v>
      </c>
      <c r="C751" s="66" t="s">
        <v>115</v>
      </c>
      <c r="D751" s="27" t="s">
        <v>2</v>
      </c>
      <c r="E751" s="27" t="s">
        <v>38</v>
      </c>
      <c r="F751" s="27" t="s">
        <v>117</v>
      </c>
      <c r="G751" s="27" t="s">
        <v>84</v>
      </c>
      <c r="H751" s="27" t="s">
        <v>4</v>
      </c>
      <c r="I751" s="27" t="s">
        <v>79</v>
      </c>
      <c r="J751" s="27"/>
      <c r="K751" s="62">
        <f t="shared" si="41"/>
        <v>6625.5</v>
      </c>
      <c r="M751" s="1"/>
      <c r="N751" s="1"/>
      <c r="O751" s="1"/>
      <c r="P751" s="1"/>
      <c r="Q751" s="1"/>
      <c r="R751" s="1"/>
      <c r="S751" s="1"/>
      <c r="T751" s="1"/>
      <c r="U751" s="1"/>
    </row>
    <row r="752" spans="1:21" s="6" customFormat="1" ht="31.5" customHeight="1" x14ac:dyDescent="0.25">
      <c r="A752" s="118"/>
      <c r="B752" s="39" t="s">
        <v>110</v>
      </c>
      <c r="C752" s="66" t="s">
        <v>115</v>
      </c>
      <c r="D752" s="27" t="s">
        <v>2</v>
      </c>
      <c r="E752" s="27" t="s">
        <v>38</v>
      </c>
      <c r="F752" s="27" t="s">
        <v>117</v>
      </c>
      <c r="G752" s="27" t="s">
        <v>84</v>
      </c>
      <c r="H752" s="27" t="s">
        <v>4</v>
      </c>
      <c r="I752" s="27" t="s">
        <v>79</v>
      </c>
      <c r="J752" s="27" t="s">
        <v>56</v>
      </c>
      <c r="K752" s="62">
        <v>6625.5</v>
      </c>
      <c r="M752" s="1"/>
      <c r="N752" s="1"/>
      <c r="O752" s="1"/>
      <c r="P752" s="1"/>
      <c r="Q752" s="1"/>
      <c r="R752" s="1"/>
      <c r="S752" s="1"/>
      <c r="T752" s="1"/>
      <c r="U752" s="1"/>
    </row>
    <row r="753" spans="1:21" s="6" customFormat="1" ht="31.5" customHeight="1" x14ac:dyDescent="0.25">
      <c r="A753" s="118"/>
      <c r="B753" s="63" t="s">
        <v>379</v>
      </c>
      <c r="C753" s="66" t="s">
        <v>115</v>
      </c>
      <c r="D753" s="27" t="s">
        <v>2</v>
      </c>
      <c r="E753" s="27" t="s">
        <v>38</v>
      </c>
      <c r="F753" s="27" t="s">
        <v>117</v>
      </c>
      <c r="G753" s="27" t="s">
        <v>84</v>
      </c>
      <c r="H753" s="27" t="s">
        <v>5</v>
      </c>
      <c r="I753" s="27"/>
      <c r="J753" s="27"/>
      <c r="K753" s="62">
        <f t="shared" ref="K753:K754" si="42">SUM(K754)</f>
        <v>0</v>
      </c>
      <c r="M753" s="1"/>
      <c r="N753" s="1"/>
      <c r="O753" s="1"/>
      <c r="P753" s="1"/>
      <c r="Q753" s="1"/>
      <c r="R753" s="1"/>
      <c r="S753" s="1"/>
      <c r="T753" s="1"/>
      <c r="U753" s="1"/>
    </row>
    <row r="754" spans="1:21" s="6" customFormat="1" ht="47.25" customHeight="1" x14ac:dyDescent="0.25">
      <c r="A754" s="118"/>
      <c r="B754" s="63" t="s">
        <v>297</v>
      </c>
      <c r="C754" s="66" t="s">
        <v>115</v>
      </c>
      <c r="D754" s="27" t="s">
        <v>2</v>
      </c>
      <c r="E754" s="27" t="s">
        <v>38</v>
      </c>
      <c r="F754" s="27" t="s">
        <v>117</v>
      </c>
      <c r="G754" s="27" t="s">
        <v>84</v>
      </c>
      <c r="H754" s="27" t="s">
        <v>5</v>
      </c>
      <c r="I754" s="27" t="s">
        <v>129</v>
      </c>
      <c r="J754" s="27"/>
      <c r="K754" s="62">
        <f t="shared" si="42"/>
        <v>0</v>
      </c>
      <c r="M754" s="1"/>
      <c r="N754" s="1"/>
      <c r="O754" s="1"/>
      <c r="P754" s="1"/>
      <c r="Q754" s="1"/>
      <c r="R754" s="1"/>
      <c r="S754" s="1"/>
      <c r="T754" s="1"/>
      <c r="U754" s="1"/>
    </row>
    <row r="755" spans="1:21" s="6" customFormat="1" ht="31.5" customHeight="1" x14ac:dyDescent="0.25">
      <c r="A755" s="118"/>
      <c r="B755" s="63" t="s">
        <v>112</v>
      </c>
      <c r="C755" s="66" t="s">
        <v>115</v>
      </c>
      <c r="D755" s="27" t="s">
        <v>2</v>
      </c>
      <c r="E755" s="27" t="s">
        <v>38</v>
      </c>
      <c r="F755" s="27" t="s">
        <v>117</v>
      </c>
      <c r="G755" s="27" t="s">
        <v>84</v>
      </c>
      <c r="H755" s="27" t="s">
        <v>5</v>
      </c>
      <c r="I755" s="27" t="s">
        <v>129</v>
      </c>
      <c r="J755" s="27" t="s">
        <v>47</v>
      </c>
      <c r="K755" s="62"/>
      <c r="M755" s="1"/>
      <c r="N755" s="1"/>
      <c r="O755" s="1"/>
      <c r="P755" s="1"/>
      <c r="Q755" s="1"/>
      <c r="R755" s="1"/>
      <c r="S755" s="1"/>
      <c r="T755" s="1"/>
      <c r="U755" s="1"/>
    </row>
    <row r="756" spans="1:21" s="6" customFormat="1" ht="31.5" customHeight="1" x14ac:dyDescent="0.25">
      <c r="A756" s="118"/>
      <c r="B756" s="63" t="s">
        <v>143</v>
      </c>
      <c r="C756" s="66" t="s">
        <v>115</v>
      </c>
      <c r="D756" s="27" t="s">
        <v>2</v>
      </c>
      <c r="E756" s="27" t="s">
        <v>38</v>
      </c>
      <c r="F756" s="27" t="s">
        <v>117</v>
      </c>
      <c r="G756" s="27" t="s">
        <v>84</v>
      </c>
      <c r="H756" s="27" t="s">
        <v>6</v>
      </c>
      <c r="I756" s="27"/>
      <c r="J756" s="27"/>
      <c r="K756" s="62">
        <f>SUM(K757)</f>
        <v>1598.8</v>
      </c>
      <c r="M756" s="1"/>
      <c r="N756" s="1"/>
      <c r="O756" s="1"/>
      <c r="P756" s="1"/>
      <c r="Q756" s="1"/>
      <c r="R756" s="1"/>
      <c r="S756" s="1"/>
      <c r="T756" s="1"/>
      <c r="U756" s="1"/>
    </row>
    <row r="757" spans="1:21" s="6" customFormat="1" ht="31.5" customHeight="1" x14ac:dyDescent="0.25">
      <c r="A757" s="118"/>
      <c r="B757" s="63" t="s">
        <v>144</v>
      </c>
      <c r="C757" s="66" t="s">
        <v>115</v>
      </c>
      <c r="D757" s="27" t="s">
        <v>2</v>
      </c>
      <c r="E757" s="27" t="s">
        <v>38</v>
      </c>
      <c r="F757" s="27" t="s">
        <v>117</v>
      </c>
      <c r="G757" s="27" t="s">
        <v>84</v>
      </c>
      <c r="H757" s="27" t="s">
        <v>6</v>
      </c>
      <c r="I757" s="27" t="s">
        <v>142</v>
      </c>
      <c r="J757" s="27"/>
      <c r="K757" s="62">
        <f>SUM(K758+K759)</f>
        <v>1598.8</v>
      </c>
      <c r="M757" s="1"/>
      <c r="N757" s="1"/>
      <c r="O757" s="1"/>
      <c r="P757" s="1"/>
      <c r="Q757" s="1"/>
      <c r="R757" s="1"/>
      <c r="S757" s="1"/>
      <c r="T757" s="1"/>
      <c r="U757" s="1"/>
    </row>
    <row r="758" spans="1:21" s="6" customFormat="1" ht="31.5" customHeight="1" x14ac:dyDescent="0.25">
      <c r="A758" s="118"/>
      <c r="B758" s="63" t="s">
        <v>112</v>
      </c>
      <c r="C758" s="66" t="s">
        <v>115</v>
      </c>
      <c r="D758" s="27" t="s">
        <v>2</v>
      </c>
      <c r="E758" s="27" t="s">
        <v>38</v>
      </c>
      <c r="F758" s="27" t="s">
        <v>117</v>
      </c>
      <c r="G758" s="27" t="s">
        <v>84</v>
      </c>
      <c r="H758" s="27" t="s">
        <v>6</v>
      </c>
      <c r="I758" s="27" t="s">
        <v>142</v>
      </c>
      <c r="J758" s="27" t="s">
        <v>47</v>
      </c>
      <c r="K758" s="62">
        <f>608+500+100</f>
        <v>1208</v>
      </c>
      <c r="M758" s="1"/>
      <c r="N758" s="1"/>
      <c r="O758" s="1"/>
      <c r="P758" s="1"/>
      <c r="Q758" s="1"/>
      <c r="R758" s="1"/>
      <c r="S758" s="1"/>
      <c r="T758" s="1"/>
      <c r="U758" s="1"/>
    </row>
    <row r="759" spans="1:21" s="6" customFormat="1" ht="18" customHeight="1" x14ac:dyDescent="0.25">
      <c r="A759" s="118"/>
      <c r="B759" s="63" t="s">
        <v>48</v>
      </c>
      <c r="C759" s="66" t="s">
        <v>115</v>
      </c>
      <c r="D759" s="27" t="s">
        <v>2</v>
      </c>
      <c r="E759" s="27" t="s">
        <v>38</v>
      </c>
      <c r="F759" s="27" t="s">
        <v>117</v>
      </c>
      <c r="G759" s="27" t="s">
        <v>84</v>
      </c>
      <c r="H759" s="27" t="s">
        <v>6</v>
      </c>
      <c r="I759" s="27" t="s">
        <v>142</v>
      </c>
      <c r="J759" s="27" t="s">
        <v>49</v>
      </c>
      <c r="K759" s="62">
        <v>390.8</v>
      </c>
      <c r="M759" s="1"/>
      <c r="N759" s="1"/>
      <c r="O759" s="1"/>
      <c r="P759" s="1"/>
      <c r="Q759" s="1"/>
      <c r="R759" s="1"/>
      <c r="S759" s="1"/>
      <c r="T759" s="1"/>
      <c r="U759" s="1"/>
    </row>
    <row r="760" spans="1:21" s="6" customFormat="1" ht="47.25" customHeight="1" x14ac:dyDescent="0.25">
      <c r="A760" s="118"/>
      <c r="B760" s="63" t="s">
        <v>254</v>
      </c>
      <c r="C760" s="66" t="s">
        <v>115</v>
      </c>
      <c r="D760" s="27" t="s">
        <v>2</v>
      </c>
      <c r="E760" s="27" t="s">
        <v>38</v>
      </c>
      <c r="F760" s="27" t="s">
        <v>117</v>
      </c>
      <c r="G760" s="27" t="s">
        <v>84</v>
      </c>
      <c r="H760" s="27" t="s">
        <v>7</v>
      </c>
      <c r="I760" s="27"/>
      <c r="J760" s="27"/>
      <c r="K760" s="62">
        <f>SUM(K761)</f>
        <v>0</v>
      </c>
      <c r="M760" s="1"/>
      <c r="N760" s="1"/>
      <c r="O760" s="1"/>
      <c r="P760" s="1"/>
      <c r="Q760" s="1"/>
      <c r="R760" s="1"/>
      <c r="S760" s="1"/>
      <c r="T760" s="1"/>
      <c r="U760" s="1"/>
    </row>
    <row r="761" spans="1:21" s="6" customFormat="1" ht="18" customHeight="1" x14ac:dyDescent="0.25">
      <c r="A761" s="118"/>
      <c r="B761" s="29" t="s">
        <v>189</v>
      </c>
      <c r="C761" s="66" t="s">
        <v>115</v>
      </c>
      <c r="D761" s="27" t="s">
        <v>2</v>
      </c>
      <c r="E761" s="27" t="s">
        <v>38</v>
      </c>
      <c r="F761" s="27" t="s">
        <v>117</v>
      </c>
      <c r="G761" s="27" t="s">
        <v>84</v>
      </c>
      <c r="H761" s="27" t="s">
        <v>7</v>
      </c>
      <c r="I761" s="27" t="s">
        <v>188</v>
      </c>
      <c r="J761" s="27"/>
      <c r="K761" s="62">
        <f>SUM(K762)</f>
        <v>0</v>
      </c>
      <c r="M761" s="1"/>
      <c r="N761" s="1"/>
      <c r="O761" s="1"/>
      <c r="P761" s="1"/>
      <c r="Q761" s="1"/>
      <c r="R761" s="1"/>
      <c r="S761" s="1"/>
      <c r="T761" s="1"/>
      <c r="U761" s="1"/>
    </row>
    <row r="762" spans="1:21" s="6" customFormat="1" ht="31.5" customHeight="1" x14ac:dyDescent="0.25">
      <c r="A762" s="118"/>
      <c r="B762" s="63" t="s">
        <v>112</v>
      </c>
      <c r="C762" s="66" t="s">
        <v>115</v>
      </c>
      <c r="D762" s="27" t="s">
        <v>2</v>
      </c>
      <c r="E762" s="27" t="s">
        <v>38</v>
      </c>
      <c r="F762" s="27" t="s">
        <v>117</v>
      </c>
      <c r="G762" s="27" t="s">
        <v>84</v>
      </c>
      <c r="H762" s="27" t="s">
        <v>7</v>
      </c>
      <c r="I762" s="27" t="s">
        <v>188</v>
      </c>
      <c r="J762" s="27" t="s">
        <v>47</v>
      </c>
      <c r="K762" s="62"/>
      <c r="M762" s="1"/>
      <c r="N762" s="1"/>
      <c r="O762" s="1"/>
      <c r="P762" s="1"/>
      <c r="Q762" s="1"/>
      <c r="R762" s="1"/>
      <c r="S762" s="1"/>
      <c r="T762" s="1"/>
      <c r="U762" s="1"/>
    </row>
    <row r="763" spans="1:21" s="6" customFormat="1" ht="18" customHeight="1" x14ac:dyDescent="0.25">
      <c r="A763" s="118"/>
      <c r="B763" s="43" t="s">
        <v>18</v>
      </c>
      <c r="C763" s="66" t="s">
        <v>115</v>
      </c>
      <c r="D763" s="27" t="s">
        <v>8</v>
      </c>
      <c r="E763" s="27"/>
      <c r="F763" s="27"/>
      <c r="G763" s="27"/>
      <c r="H763" s="27"/>
      <c r="I763" s="27"/>
      <c r="J763" s="27"/>
      <c r="K763" s="62">
        <f t="shared" ref="K763:K767" si="43">SUM(K764)</f>
        <v>25.1</v>
      </c>
      <c r="M763" s="1"/>
      <c r="N763" s="1"/>
      <c r="O763" s="1"/>
      <c r="P763" s="1"/>
      <c r="Q763" s="1"/>
      <c r="R763" s="1"/>
      <c r="S763" s="1"/>
      <c r="T763" s="1"/>
      <c r="U763" s="1"/>
    </row>
    <row r="764" spans="1:21" s="6" customFormat="1" ht="18" customHeight="1" x14ac:dyDescent="0.25">
      <c r="A764" s="118"/>
      <c r="B764" s="63" t="s">
        <v>187</v>
      </c>
      <c r="C764" s="65">
        <v>947</v>
      </c>
      <c r="D764" s="27" t="s">
        <v>8</v>
      </c>
      <c r="E764" s="27" t="s">
        <v>7</v>
      </c>
      <c r="F764" s="27"/>
      <c r="G764" s="27"/>
      <c r="H764" s="27"/>
      <c r="I764" s="27"/>
      <c r="J764" s="66"/>
      <c r="K764" s="62">
        <f t="shared" si="43"/>
        <v>25.1</v>
      </c>
      <c r="M764" s="1"/>
      <c r="N764" s="1"/>
      <c r="O764" s="1"/>
      <c r="P764" s="1"/>
      <c r="Q764" s="1"/>
      <c r="R764" s="1"/>
      <c r="S764" s="1"/>
      <c r="T764" s="1"/>
      <c r="U764" s="1"/>
    </row>
    <row r="765" spans="1:21" s="6" customFormat="1" ht="31.5" customHeight="1" x14ac:dyDescent="0.25">
      <c r="A765" s="118"/>
      <c r="B765" s="63" t="s">
        <v>252</v>
      </c>
      <c r="C765" s="65">
        <v>947</v>
      </c>
      <c r="D765" s="27" t="s">
        <v>8</v>
      </c>
      <c r="E765" s="27" t="s">
        <v>7</v>
      </c>
      <c r="F765" s="27" t="s">
        <v>117</v>
      </c>
      <c r="G765" s="27"/>
      <c r="H765" s="27"/>
      <c r="I765" s="27"/>
      <c r="J765" s="66"/>
      <c r="K765" s="62">
        <f t="shared" si="43"/>
        <v>25.1</v>
      </c>
      <c r="M765" s="1"/>
      <c r="N765" s="1"/>
      <c r="O765" s="1"/>
      <c r="P765" s="1"/>
      <c r="Q765" s="1"/>
      <c r="R765" s="1"/>
      <c r="S765" s="1"/>
      <c r="T765" s="1"/>
      <c r="U765" s="1"/>
    </row>
    <row r="766" spans="1:21" s="6" customFormat="1" ht="31.5" customHeight="1" x14ac:dyDescent="0.25">
      <c r="A766" s="118"/>
      <c r="B766" s="63" t="s">
        <v>253</v>
      </c>
      <c r="C766" s="65">
        <v>947</v>
      </c>
      <c r="D766" s="27" t="s">
        <v>8</v>
      </c>
      <c r="E766" s="27" t="s">
        <v>7</v>
      </c>
      <c r="F766" s="27" t="s">
        <v>117</v>
      </c>
      <c r="G766" s="27" t="s">
        <v>84</v>
      </c>
      <c r="H766" s="27"/>
      <c r="I766" s="27"/>
      <c r="J766" s="66"/>
      <c r="K766" s="62">
        <f t="shared" si="43"/>
        <v>25.1</v>
      </c>
      <c r="M766" s="1"/>
      <c r="N766" s="1"/>
      <c r="O766" s="1"/>
      <c r="P766" s="1"/>
      <c r="Q766" s="1"/>
      <c r="R766" s="1"/>
      <c r="S766" s="1"/>
      <c r="T766" s="1"/>
      <c r="U766" s="1"/>
    </row>
    <row r="767" spans="1:21" s="6" customFormat="1" ht="47.25" customHeight="1" x14ac:dyDescent="0.25">
      <c r="A767" s="118"/>
      <c r="B767" s="63" t="s">
        <v>296</v>
      </c>
      <c r="C767" s="65">
        <v>947</v>
      </c>
      <c r="D767" s="27" t="s">
        <v>8</v>
      </c>
      <c r="E767" s="27" t="s">
        <v>7</v>
      </c>
      <c r="F767" s="27" t="s">
        <v>117</v>
      </c>
      <c r="G767" s="27" t="s">
        <v>84</v>
      </c>
      <c r="H767" s="27" t="s">
        <v>2</v>
      </c>
      <c r="I767" s="27"/>
      <c r="J767" s="66"/>
      <c r="K767" s="62">
        <f t="shared" si="43"/>
        <v>25.1</v>
      </c>
      <c r="M767" s="1"/>
      <c r="N767" s="1"/>
      <c r="O767" s="1"/>
      <c r="P767" s="1"/>
      <c r="Q767" s="1"/>
      <c r="R767" s="1"/>
      <c r="S767" s="1"/>
      <c r="T767" s="1"/>
      <c r="U767" s="1"/>
    </row>
    <row r="768" spans="1:21" s="6" customFormat="1" ht="18" customHeight="1" x14ac:dyDescent="0.25">
      <c r="A768" s="118"/>
      <c r="B768" s="63" t="s">
        <v>189</v>
      </c>
      <c r="C768" s="65">
        <v>947</v>
      </c>
      <c r="D768" s="27" t="s">
        <v>8</v>
      </c>
      <c r="E768" s="27" t="s">
        <v>7</v>
      </c>
      <c r="F768" s="27" t="s">
        <v>117</v>
      </c>
      <c r="G768" s="27" t="s">
        <v>84</v>
      </c>
      <c r="H768" s="27" t="s">
        <v>2</v>
      </c>
      <c r="I768" s="27" t="s">
        <v>188</v>
      </c>
      <c r="J768" s="66"/>
      <c r="K768" s="62">
        <f>SUM(K769)</f>
        <v>25.1</v>
      </c>
      <c r="M768" s="1"/>
      <c r="N768" s="1"/>
      <c r="O768" s="1"/>
      <c r="P768" s="1"/>
      <c r="Q768" s="1"/>
      <c r="R768" s="1"/>
      <c r="S768" s="1"/>
      <c r="T768" s="1"/>
      <c r="U768" s="1"/>
    </row>
    <row r="769" spans="1:21" s="6" customFormat="1" ht="31.5" customHeight="1" x14ac:dyDescent="0.25">
      <c r="A769" s="118"/>
      <c r="B769" s="63" t="s">
        <v>112</v>
      </c>
      <c r="C769" s="65">
        <v>947</v>
      </c>
      <c r="D769" s="27" t="s">
        <v>8</v>
      </c>
      <c r="E769" s="27" t="s">
        <v>7</v>
      </c>
      <c r="F769" s="27" t="s">
        <v>117</v>
      </c>
      <c r="G769" s="27" t="s">
        <v>84</v>
      </c>
      <c r="H769" s="27" t="s">
        <v>2</v>
      </c>
      <c r="I769" s="27" t="s">
        <v>188</v>
      </c>
      <c r="J769" s="66" t="s">
        <v>47</v>
      </c>
      <c r="K769" s="62">
        <v>25.1</v>
      </c>
      <c r="M769" s="1"/>
      <c r="N769" s="1"/>
      <c r="O769" s="1"/>
      <c r="P769" s="1"/>
      <c r="Q769" s="1"/>
      <c r="R769" s="1"/>
      <c r="S769" s="1"/>
      <c r="T769" s="1"/>
      <c r="U769" s="1"/>
    </row>
    <row r="770" spans="1:21" s="6" customFormat="1" ht="47.25" customHeight="1" x14ac:dyDescent="0.25">
      <c r="A770" s="118" t="s">
        <v>86</v>
      </c>
      <c r="B770" s="43" t="s">
        <v>357</v>
      </c>
      <c r="C770" s="66" t="s">
        <v>42</v>
      </c>
      <c r="D770" s="27"/>
      <c r="E770" s="27"/>
      <c r="F770" s="27"/>
      <c r="G770" s="27"/>
      <c r="H770" s="27"/>
      <c r="I770" s="27"/>
      <c r="J770" s="27"/>
      <c r="K770" s="62">
        <f>SUM(K781+K771)</f>
        <v>63694</v>
      </c>
      <c r="M770" s="1"/>
      <c r="N770" s="1"/>
      <c r="O770" s="1"/>
      <c r="P770" s="1"/>
      <c r="Q770" s="1"/>
      <c r="R770" s="1"/>
      <c r="S770" s="1"/>
      <c r="T770" s="1"/>
      <c r="U770" s="1"/>
    </row>
    <row r="771" spans="1:21" s="6" customFormat="1" ht="18" customHeight="1" x14ac:dyDescent="0.25">
      <c r="A771" s="118"/>
      <c r="B771" s="46" t="s">
        <v>18</v>
      </c>
      <c r="C771" s="65">
        <v>953</v>
      </c>
      <c r="D771" s="27" t="s">
        <v>8</v>
      </c>
      <c r="E771" s="27"/>
      <c r="F771" s="27"/>
      <c r="G771" s="68"/>
      <c r="H771" s="27"/>
      <c r="I771" s="27"/>
      <c r="J771" s="27"/>
      <c r="K771" s="62">
        <f>SUM(K772)</f>
        <v>222.7</v>
      </c>
      <c r="M771" s="1"/>
      <c r="N771" s="1"/>
      <c r="O771" s="1"/>
      <c r="P771" s="1"/>
      <c r="Q771" s="1"/>
      <c r="R771" s="1"/>
      <c r="S771" s="1"/>
      <c r="T771" s="1"/>
      <c r="U771" s="1"/>
    </row>
    <row r="772" spans="1:21" s="6" customFormat="1" ht="18" customHeight="1" x14ac:dyDescent="0.25">
      <c r="A772" s="118"/>
      <c r="B772" s="46" t="s">
        <v>26</v>
      </c>
      <c r="C772" s="65">
        <v>953</v>
      </c>
      <c r="D772" s="27" t="s">
        <v>8</v>
      </c>
      <c r="E772" s="27" t="s">
        <v>23</v>
      </c>
      <c r="F772" s="27"/>
      <c r="G772" s="68"/>
      <c r="H772" s="27"/>
      <c r="I772" s="27"/>
      <c r="J772" s="27"/>
      <c r="K772" s="62">
        <f t="shared" ref="K772" si="44">K773</f>
        <v>222.7</v>
      </c>
      <c r="M772" s="1"/>
      <c r="N772" s="1"/>
      <c r="O772" s="1"/>
      <c r="P772" s="1"/>
      <c r="Q772" s="1"/>
      <c r="R772" s="1"/>
      <c r="S772" s="1"/>
      <c r="T772" s="1"/>
      <c r="U772" s="1"/>
    </row>
    <row r="773" spans="1:21" s="6" customFormat="1" ht="31.5" customHeight="1" x14ac:dyDescent="0.25">
      <c r="A773" s="118"/>
      <c r="B773" s="31" t="s">
        <v>327</v>
      </c>
      <c r="C773" s="65">
        <v>953</v>
      </c>
      <c r="D773" s="27" t="s">
        <v>8</v>
      </c>
      <c r="E773" s="27" t="s">
        <v>23</v>
      </c>
      <c r="F773" s="27" t="s">
        <v>21</v>
      </c>
      <c r="G773" s="27"/>
      <c r="H773" s="27"/>
      <c r="I773" s="27"/>
      <c r="J773" s="27"/>
      <c r="K773" s="62">
        <f>K774</f>
        <v>222.7</v>
      </c>
      <c r="M773" s="1"/>
      <c r="N773" s="1"/>
      <c r="O773" s="1"/>
      <c r="P773" s="1"/>
      <c r="Q773" s="1"/>
      <c r="R773" s="1"/>
      <c r="S773" s="1"/>
      <c r="T773" s="1"/>
      <c r="U773" s="1"/>
    </row>
    <row r="774" spans="1:21" s="6" customFormat="1" ht="31.5" customHeight="1" x14ac:dyDescent="0.25">
      <c r="A774" s="118"/>
      <c r="B774" s="31" t="s">
        <v>328</v>
      </c>
      <c r="C774" s="65">
        <v>953</v>
      </c>
      <c r="D774" s="66" t="s">
        <v>8</v>
      </c>
      <c r="E774" s="66" t="s">
        <v>23</v>
      </c>
      <c r="F774" s="27" t="s">
        <v>21</v>
      </c>
      <c r="G774" s="68">
        <v>1</v>
      </c>
      <c r="H774" s="27"/>
      <c r="I774" s="27"/>
      <c r="J774" s="27"/>
      <c r="K774" s="62">
        <f>K775</f>
        <v>222.7</v>
      </c>
      <c r="M774" s="1"/>
      <c r="N774" s="1"/>
      <c r="O774" s="1"/>
      <c r="P774" s="1"/>
      <c r="Q774" s="1"/>
      <c r="R774" s="1"/>
      <c r="S774" s="1"/>
      <c r="T774" s="1"/>
      <c r="U774" s="1"/>
    </row>
    <row r="775" spans="1:21" s="6" customFormat="1" ht="18" customHeight="1" x14ac:dyDescent="0.25">
      <c r="A775" s="118"/>
      <c r="B775" s="31" t="s">
        <v>109</v>
      </c>
      <c r="C775" s="65">
        <v>953</v>
      </c>
      <c r="D775" s="66" t="s">
        <v>8</v>
      </c>
      <c r="E775" s="66" t="s">
        <v>23</v>
      </c>
      <c r="F775" s="27" t="s">
        <v>21</v>
      </c>
      <c r="G775" s="68">
        <v>1</v>
      </c>
      <c r="H775" s="27" t="s">
        <v>2</v>
      </c>
      <c r="I775" s="27"/>
      <c r="J775" s="27"/>
      <c r="K775" s="62">
        <f>K776+K779</f>
        <v>222.7</v>
      </c>
      <c r="M775" s="1"/>
      <c r="N775" s="1"/>
      <c r="O775" s="1"/>
      <c r="P775" s="1"/>
      <c r="Q775" s="1"/>
      <c r="R775" s="1"/>
      <c r="S775" s="1"/>
      <c r="T775" s="1"/>
      <c r="U775" s="1"/>
    </row>
    <row r="776" spans="1:21" s="6" customFormat="1" ht="78.75" customHeight="1" x14ac:dyDescent="0.25">
      <c r="A776" s="118"/>
      <c r="B776" s="47" t="s">
        <v>121</v>
      </c>
      <c r="C776" s="65">
        <v>953</v>
      </c>
      <c r="D776" s="27" t="s">
        <v>8</v>
      </c>
      <c r="E776" s="27" t="s">
        <v>23</v>
      </c>
      <c r="F776" s="27" t="s">
        <v>21</v>
      </c>
      <c r="G776" s="68">
        <v>1</v>
      </c>
      <c r="H776" s="27" t="s">
        <v>2</v>
      </c>
      <c r="I776" s="27" t="s">
        <v>199</v>
      </c>
      <c r="J776" s="66"/>
      <c r="K776" s="62">
        <f t="shared" ref="K776" si="45">SUM(K777:K778)</f>
        <v>72.7</v>
      </c>
      <c r="M776" s="1"/>
      <c r="N776" s="1"/>
      <c r="O776" s="1"/>
      <c r="P776" s="1"/>
      <c r="Q776" s="1"/>
      <c r="R776" s="1"/>
      <c r="S776" s="1"/>
      <c r="T776" s="1"/>
      <c r="U776" s="1"/>
    </row>
    <row r="777" spans="1:21" s="6" customFormat="1" ht="31.5" customHeight="1" x14ac:dyDescent="0.25">
      <c r="A777" s="118"/>
      <c r="B777" s="63" t="s">
        <v>112</v>
      </c>
      <c r="C777" s="65">
        <v>953</v>
      </c>
      <c r="D777" s="27" t="s">
        <v>8</v>
      </c>
      <c r="E777" s="27" t="s">
        <v>23</v>
      </c>
      <c r="F777" s="27" t="s">
        <v>21</v>
      </c>
      <c r="G777" s="68">
        <v>1</v>
      </c>
      <c r="H777" s="27" t="s">
        <v>2</v>
      </c>
      <c r="I777" s="27" t="s">
        <v>199</v>
      </c>
      <c r="J777" s="66" t="s">
        <v>47</v>
      </c>
      <c r="K777" s="62">
        <v>72.7</v>
      </c>
      <c r="M777" s="1"/>
      <c r="N777" s="1"/>
      <c r="O777" s="1"/>
      <c r="P777" s="1"/>
      <c r="Q777" s="1"/>
      <c r="R777" s="1"/>
      <c r="S777" s="1"/>
      <c r="T777" s="1"/>
      <c r="U777" s="1"/>
    </row>
    <row r="778" spans="1:21" s="6" customFormat="1" ht="18" customHeight="1" x14ac:dyDescent="0.25">
      <c r="A778" s="118"/>
      <c r="B778" s="29" t="s">
        <v>53</v>
      </c>
      <c r="C778" s="65">
        <v>953</v>
      </c>
      <c r="D778" s="27" t="s">
        <v>8</v>
      </c>
      <c r="E778" s="27" t="s">
        <v>23</v>
      </c>
      <c r="F778" s="27" t="s">
        <v>21</v>
      </c>
      <c r="G778" s="68">
        <v>1</v>
      </c>
      <c r="H778" s="27" t="s">
        <v>2</v>
      </c>
      <c r="I778" s="27" t="s">
        <v>199</v>
      </c>
      <c r="J778" s="66" t="s">
        <v>54</v>
      </c>
      <c r="K778" s="62"/>
      <c r="M778" s="1"/>
      <c r="N778" s="1"/>
      <c r="O778" s="1"/>
      <c r="P778" s="1"/>
      <c r="Q778" s="1"/>
      <c r="R778" s="1"/>
      <c r="S778" s="1"/>
      <c r="T778" s="1"/>
      <c r="U778" s="1"/>
    </row>
    <row r="779" spans="1:21" s="6" customFormat="1" ht="31.5" customHeight="1" x14ac:dyDescent="0.25">
      <c r="A779" s="118"/>
      <c r="B779" s="29" t="s">
        <v>340</v>
      </c>
      <c r="C779" s="65">
        <v>953</v>
      </c>
      <c r="D779" s="27" t="s">
        <v>8</v>
      </c>
      <c r="E779" s="27" t="s">
        <v>23</v>
      </c>
      <c r="F779" s="27" t="s">
        <v>21</v>
      </c>
      <c r="G779" s="68">
        <v>1</v>
      </c>
      <c r="H779" s="27" t="s">
        <v>2</v>
      </c>
      <c r="I779" s="27" t="s">
        <v>160</v>
      </c>
      <c r="J779" s="66"/>
      <c r="K779" s="62">
        <f>SUM(K780)</f>
        <v>150</v>
      </c>
      <c r="M779" s="1"/>
      <c r="N779" s="1"/>
      <c r="O779" s="1"/>
      <c r="P779" s="1"/>
      <c r="Q779" s="1"/>
      <c r="R779" s="1"/>
      <c r="S779" s="1"/>
      <c r="T779" s="1"/>
      <c r="U779" s="1"/>
    </row>
    <row r="780" spans="1:21" s="6" customFormat="1" ht="31.5" customHeight="1" x14ac:dyDescent="0.25">
      <c r="A780" s="118"/>
      <c r="B780" s="63" t="s">
        <v>112</v>
      </c>
      <c r="C780" s="65">
        <v>953</v>
      </c>
      <c r="D780" s="27" t="s">
        <v>8</v>
      </c>
      <c r="E780" s="27" t="s">
        <v>23</v>
      </c>
      <c r="F780" s="27" t="s">
        <v>21</v>
      </c>
      <c r="G780" s="68">
        <v>1</v>
      </c>
      <c r="H780" s="27" t="s">
        <v>2</v>
      </c>
      <c r="I780" s="27" t="s">
        <v>160</v>
      </c>
      <c r="J780" s="66" t="s">
        <v>47</v>
      </c>
      <c r="K780" s="62">
        <v>150</v>
      </c>
      <c r="M780" s="1"/>
      <c r="N780" s="1"/>
      <c r="O780" s="1"/>
      <c r="P780" s="1"/>
      <c r="Q780" s="1"/>
      <c r="R780" s="1"/>
      <c r="S780" s="1"/>
      <c r="T780" s="1"/>
      <c r="U780" s="1"/>
    </row>
    <row r="781" spans="1:21" s="6" customFormat="1" ht="18" customHeight="1" x14ac:dyDescent="0.25">
      <c r="A781" s="118"/>
      <c r="B781" s="63" t="s">
        <v>20</v>
      </c>
      <c r="C781" s="65">
        <v>953</v>
      </c>
      <c r="D781" s="27" t="s">
        <v>21</v>
      </c>
      <c r="E781" s="66"/>
      <c r="F781" s="66"/>
      <c r="G781" s="65"/>
      <c r="H781" s="66"/>
      <c r="I781" s="66"/>
      <c r="J781" s="66"/>
      <c r="K781" s="62">
        <f>SUM(K782+K801)</f>
        <v>63471.3</v>
      </c>
      <c r="M781" s="1"/>
      <c r="N781" s="1"/>
      <c r="O781" s="1"/>
      <c r="P781" s="1"/>
      <c r="Q781" s="1"/>
      <c r="R781" s="1"/>
      <c r="S781" s="1"/>
      <c r="T781" s="1"/>
      <c r="U781" s="1"/>
    </row>
    <row r="782" spans="1:21" s="6" customFormat="1" ht="18" customHeight="1" x14ac:dyDescent="0.25">
      <c r="A782" s="118"/>
      <c r="B782" s="63" t="s">
        <v>27</v>
      </c>
      <c r="C782" s="65">
        <v>953</v>
      </c>
      <c r="D782" s="66" t="s">
        <v>21</v>
      </c>
      <c r="E782" s="66" t="s">
        <v>6</v>
      </c>
      <c r="F782" s="66"/>
      <c r="G782" s="65"/>
      <c r="H782" s="66"/>
      <c r="I782" s="66"/>
      <c r="J782" s="66"/>
      <c r="K782" s="62">
        <f>SUM(K783)</f>
        <v>49185.700000000004</v>
      </c>
      <c r="M782" s="1"/>
      <c r="N782" s="1"/>
      <c r="O782" s="1"/>
      <c r="P782" s="1"/>
      <c r="Q782" s="1"/>
      <c r="R782" s="1"/>
      <c r="S782" s="1"/>
      <c r="T782" s="1"/>
      <c r="U782" s="1"/>
    </row>
    <row r="783" spans="1:21" s="6" customFormat="1" ht="31.5" customHeight="1" x14ac:dyDescent="0.25">
      <c r="A783" s="118"/>
      <c r="B783" s="31" t="s">
        <v>327</v>
      </c>
      <c r="C783" s="65">
        <v>953</v>
      </c>
      <c r="D783" s="66" t="s">
        <v>21</v>
      </c>
      <c r="E783" s="66" t="s">
        <v>6</v>
      </c>
      <c r="F783" s="66" t="s">
        <v>21</v>
      </c>
      <c r="G783" s="65"/>
      <c r="H783" s="66"/>
      <c r="I783" s="66"/>
      <c r="J783" s="66"/>
      <c r="K783" s="62">
        <f t="shared" ref="K783" si="46">SUM(K784)</f>
        <v>49185.700000000004</v>
      </c>
      <c r="M783" s="1"/>
      <c r="N783" s="1"/>
      <c r="O783" s="1"/>
      <c r="P783" s="1"/>
      <c r="Q783" s="1"/>
      <c r="R783" s="1"/>
      <c r="S783" s="1"/>
      <c r="T783" s="1"/>
      <c r="U783" s="1"/>
    </row>
    <row r="784" spans="1:21" s="6" customFormat="1" ht="31.5" customHeight="1" x14ac:dyDescent="0.25">
      <c r="A784" s="118"/>
      <c r="B784" s="31" t="s">
        <v>328</v>
      </c>
      <c r="C784" s="65">
        <v>953</v>
      </c>
      <c r="D784" s="66" t="s">
        <v>21</v>
      </c>
      <c r="E784" s="66" t="s">
        <v>6</v>
      </c>
      <c r="F784" s="66" t="s">
        <v>21</v>
      </c>
      <c r="G784" s="65">
        <v>1</v>
      </c>
      <c r="H784" s="66"/>
      <c r="I784" s="66"/>
      <c r="J784" s="66"/>
      <c r="K784" s="62">
        <f>SUM(K785)</f>
        <v>49185.700000000004</v>
      </c>
      <c r="M784" s="1"/>
      <c r="N784" s="1"/>
      <c r="O784" s="1"/>
      <c r="P784" s="1"/>
      <c r="Q784" s="1"/>
      <c r="R784" s="1"/>
      <c r="S784" s="1"/>
      <c r="T784" s="1"/>
      <c r="U784" s="1"/>
    </row>
    <row r="785" spans="1:21" s="6" customFormat="1" ht="18" customHeight="1" x14ac:dyDescent="0.25">
      <c r="A785" s="118"/>
      <c r="B785" s="40" t="s">
        <v>109</v>
      </c>
      <c r="C785" s="65">
        <v>953</v>
      </c>
      <c r="D785" s="66" t="s">
        <v>21</v>
      </c>
      <c r="E785" s="66" t="s">
        <v>6</v>
      </c>
      <c r="F785" s="66" t="s">
        <v>21</v>
      </c>
      <c r="G785" s="65">
        <v>1</v>
      </c>
      <c r="H785" s="66" t="s">
        <v>2</v>
      </c>
      <c r="I785" s="66"/>
      <c r="J785" s="66"/>
      <c r="K785" s="62">
        <f>SUM(K786+K789+K792+K795+K797+K799)</f>
        <v>49185.700000000004</v>
      </c>
      <c r="M785" s="1"/>
      <c r="N785" s="1"/>
      <c r="O785" s="1"/>
      <c r="P785" s="1"/>
      <c r="Q785" s="1"/>
      <c r="R785" s="1"/>
      <c r="S785" s="1"/>
      <c r="T785" s="1"/>
      <c r="U785" s="1"/>
    </row>
    <row r="786" spans="1:21" s="6" customFormat="1" ht="66.75" customHeight="1" x14ac:dyDescent="0.25">
      <c r="A786" s="118"/>
      <c r="B786" s="40" t="s">
        <v>166</v>
      </c>
      <c r="C786" s="65">
        <v>953</v>
      </c>
      <c r="D786" s="66" t="s">
        <v>21</v>
      </c>
      <c r="E786" s="66" t="s">
        <v>6</v>
      </c>
      <c r="F786" s="66" t="s">
        <v>21</v>
      </c>
      <c r="G786" s="65">
        <v>1</v>
      </c>
      <c r="H786" s="66" t="s">
        <v>2</v>
      </c>
      <c r="I786" s="66" t="s">
        <v>200</v>
      </c>
      <c r="J786" s="66"/>
      <c r="K786" s="62">
        <f>SUM(K787:K788)</f>
        <v>32907.300000000003</v>
      </c>
      <c r="M786" s="1"/>
      <c r="N786" s="1"/>
      <c r="O786" s="1"/>
      <c r="P786" s="1"/>
      <c r="Q786" s="1"/>
      <c r="R786" s="1"/>
      <c r="S786" s="1"/>
      <c r="T786" s="1"/>
      <c r="U786" s="1"/>
    </row>
    <row r="787" spans="1:21" s="6" customFormat="1" ht="31.5" customHeight="1" x14ac:dyDescent="0.25">
      <c r="A787" s="118"/>
      <c r="B787" s="63" t="s">
        <v>112</v>
      </c>
      <c r="C787" s="65">
        <v>953</v>
      </c>
      <c r="D787" s="66" t="s">
        <v>21</v>
      </c>
      <c r="E787" s="66" t="s">
        <v>6</v>
      </c>
      <c r="F787" s="66" t="s">
        <v>21</v>
      </c>
      <c r="G787" s="65">
        <v>1</v>
      </c>
      <c r="H787" s="66" t="s">
        <v>2</v>
      </c>
      <c r="I787" s="66" t="s">
        <v>200</v>
      </c>
      <c r="J787" s="66" t="s">
        <v>47</v>
      </c>
      <c r="K787" s="62">
        <v>310</v>
      </c>
      <c r="M787" s="1"/>
      <c r="N787" s="1"/>
      <c r="O787" s="1"/>
      <c r="P787" s="1"/>
      <c r="Q787" s="1"/>
      <c r="R787" s="1"/>
      <c r="S787" s="1"/>
      <c r="T787" s="1"/>
      <c r="U787" s="1"/>
    </row>
    <row r="788" spans="1:21" s="6" customFormat="1" ht="18" customHeight="1" x14ac:dyDescent="0.25">
      <c r="A788" s="118"/>
      <c r="B788" s="63" t="s">
        <v>53</v>
      </c>
      <c r="C788" s="65">
        <v>953</v>
      </c>
      <c r="D788" s="66" t="s">
        <v>21</v>
      </c>
      <c r="E788" s="66" t="s">
        <v>6</v>
      </c>
      <c r="F788" s="66" t="s">
        <v>21</v>
      </c>
      <c r="G788" s="65">
        <v>1</v>
      </c>
      <c r="H788" s="66" t="s">
        <v>2</v>
      </c>
      <c r="I788" s="66" t="s">
        <v>200</v>
      </c>
      <c r="J788" s="66" t="s">
        <v>54</v>
      </c>
      <c r="K788" s="62">
        <v>32597.3</v>
      </c>
      <c r="M788" s="1"/>
      <c r="N788" s="1"/>
      <c r="O788" s="1"/>
      <c r="P788" s="1"/>
      <c r="Q788" s="1"/>
      <c r="R788" s="1"/>
      <c r="S788" s="1"/>
      <c r="T788" s="1"/>
      <c r="U788" s="1"/>
    </row>
    <row r="789" spans="1:21" s="6" customFormat="1" ht="47.25" customHeight="1" x14ac:dyDescent="0.25">
      <c r="A789" s="118"/>
      <c r="B789" s="47" t="s">
        <v>208</v>
      </c>
      <c r="C789" s="65">
        <v>953</v>
      </c>
      <c r="D789" s="66" t="s">
        <v>21</v>
      </c>
      <c r="E789" s="66" t="s">
        <v>6</v>
      </c>
      <c r="F789" s="27" t="s">
        <v>21</v>
      </c>
      <c r="G789" s="65">
        <v>1</v>
      </c>
      <c r="H789" s="27" t="s">
        <v>2</v>
      </c>
      <c r="I789" s="27" t="s">
        <v>207</v>
      </c>
      <c r="J789" s="27"/>
      <c r="K789" s="62">
        <f>SUM(K790:K791)</f>
        <v>0</v>
      </c>
      <c r="M789" s="1"/>
      <c r="N789" s="1"/>
      <c r="O789" s="1"/>
      <c r="P789" s="1"/>
      <c r="Q789" s="1"/>
      <c r="R789" s="1"/>
      <c r="S789" s="1"/>
      <c r="T789" s="1"/>
      <c r="U789" s="1"/>
    </row>
    <row r="790" spans="1:21" s="6" customFormat="1" ht="31.5" customHeight="1" x14ac:dyDescent="0.25">
      <c r="A790" s="118"/>
      <c r="B790" s="63" t="s">
        <v>112</v>
      </c>
      <c r="C790" s="65">
        <v>953</v>
      </c>
      <c r="D790" s="66" t="s">
        <v>21</v>
      </c>
      <c r="E790" s="66" t="s">
        <v>6</v>
      </c>
      <c r="F790" s="27" t="s">
        <v>21</v>
      </c>
      <c r="G790" s="65">
        <v>1</v>
      </c>
      <c r="H790" s="27" t="s">
        <v>2</v>
      </c>
      <c r="I790" s="27" t="s">
        <v>207</v>
      </c>
      <c r="J790" s="27" t="s">
        <v>47</v>
      </c>
      <c r="K790" s="62"/>
      <c r="M790" s="1"/>
      <c r="N790" s="1"/>
      <c r="O790" s="1"/>
      <c r="P790" s="1"/>
      <c r="Q790" s="1"/>
      <c r="R790" s="1"/>
      <c r="S790" s="1"/>
      <c r="T790" s="1"/>
      <c r="U790" s="1"/>
    </row>
    <row r="791" spans="1:21" s="6" customFormat="1" ht="18" customHeight="1" x14ac:dyDescent="0.25">
      <c r="A791" s="118"/>
      <c r="B791" s="63" t="s">
        <v>53</v>
      </c>
      <c r="C791" s="65">
        <v>953</v>
      </c>
      <c r="D791" s="66" t="s">
        <v>21</v>
      </c>
      <c r="E791" s="66" t="s">
        <v>6</v>
      </c>
      <c r="F791" s="27" t="s">
        <v>21</v>
      </c>
      <c r="G791" s="65">
        <v>1</v>
      </c>
      <c r="H791" s="27" t="s">
        <v>2</v>
      </c>
      <c r="I791" s="27" t="s">
        <v>207</v>
      </c>
      <c r="J791" s="27" t="s">
        <v>54</v>
      </c>
      <c r="K791" s="62"/>
      <c r="M791" s="1"/>
      <c r="N791" s="1"/>
      <c r="O791" s="1"/>
      <c r="P791" s="1"/>
      <c r="Q791" s="1"/>
      <c r="R791" s="1"/>
      <c r="S791" s="1"/>
      <c r="T791" s="1"/>
      <c r="U791" s="1"/>
    </row>
    <row r="792" spans="1:21" s="6" customFormat="1" ht="47.25" customHeight="1" x14ac:dyDescent="0.25">
      <c r="A792" s="118"/>
      <c r="B792" s="29" t="s">
        <v>167</v>
      </c>
      <c r="C792" s="65">
        <v>953</v>
      </c>
      <c r="D792" s="66" t="s">
        <v>21</v>
      </c>
      <c r="E792" s="66" t="s">
        <v>6</v>
      </c>
      <c r="F792" s="66" t="s">
        <v>21</v>
      </c>
      <c r="G792" s="65">
        <v>1</v>
      </c>
      <c r="H792" s="66" t="s">
        <v>2</v>
      </c>
      <c r="I792" s="66" t="s">
        <v>201</v>
      </c>
      <c r="J792" s="66"/>
      <c r="K792" s="62">
        <f>SUM(K793:K794)</f>
        <v>16278.4</v>
      </c>
      <c r="M792" s="1"/>
      <c r="N792" s="1"/>
      <c r="O792" s="1"/>
      <c r="P792" s="1"/>
      <c r="Q792" s="1"/>
      <c r="R792" s="1"/>
      <c r="S792" s="1"/>
      <c r="T792" s="1"/>
      <c r="U792" s="1"/>
    </row>
    <row r="793" spans="1:21" s="6" customFormat="1" ht="31.5" customHeight="1" x14ac:dyDescent="0.25">
      <c r="A793" s="118"/>
      <c r="B793" s="63" t="s">
        <v>112</v>
      </c>
      <c r="C793" s="65">
        <v>953</v>
      </c>
      <c r="D793" s="66" t="s">
        <v>21</v>
      </c>
      <c r="E793" s="66" t="s">
        <v>6</v>
      </c>
      <c r="F793" s="66" t="s">
        <v>21</v>
      </c>
      <c r="G793" s="65">
        <v>1</v>
      </c>
      <c r="H793" s="66" t="s">
        <v>2</v>
      </c>
      <c r="I793" s="66" t="s">
        <v>201</v>
      </c>
      <c r="J793" s="66" t="s">
        <v>47</v>
      </c>
      <c r="K793" s="62">
        <v>200</v>
      </c>
      <c r="M793" s="1"/>
      <c r="N793" s="1"/>
      <c r="O793" s="1"/>
      <c r="P793" s="1"/>
      <c r="Q793" s="1"/>
      <c r="R793" s="1"/>
      <c r="S793" s="1"/>
      <c r="T793" s="1"/>
      <c r="U793" s="1"/>
    </row>
    <row r="794" spans="1:21" s="6" customFormat="1" ht="18" customHeight="1" x14ac:dyDescent="0.25">
      <c r="A794" s="118"/>
      <c r="B794" s="63" t="s">
        <v>53</v>
      </c>
      <c r="C794" s="65">
        <v>953</v>
      </c>
      <c r="D794" s="66" t="s">
        <v>21</v>
      </c>
      <c r="E794" s="66" t="s">
        <v>6</v>
      </c>
      <c r="F794" s="66" t="s">
        <v>21</v>
      </c>
      <c r="G794" s="65">
        <v>1</v>
      </c>
      <c r="H794" s="66" t="s">
        <v>2</v>
      </c>
      <c r="I794" s="66" t="s">
        <v>201</v>
      </c>
      <c r="J794" s="66" t="s">
        <v>54</v>
      </c>
      <c r="K794" s="62">
        <v>16078.4</v>
      </c>
      <c r="M794" s="1"/>
      <c r="N794" s="1"/>
      <c r="O794" s="1"/>
      <c r="P794" s="1"/>
      <c r="Q794" s="1"/>
      <c r="R794" s="1"/>
      <c r="S794" s="1"/>
      <c r="T794" s="1"/>
      <c r="U794" s="1"/>
    </row>
    <row r="795" spans="1:21" s="6" customFormat="1" ht="63" customHeight="1" x14ac:dyDescent="0.25">
      <c r="A795" s="118"/>
      <c r="B795" s="47" t="s">
        <v>210</v>
      </c>
      <c r="C795" s="65">
        <v>953</v>
      </c>
      <c r="D795" s="66" t="s">
        <v>21</v>
      </c>
      <c r="E795" s="66" t="s">
        <v>6</v>
      </c>
      <c r="F795" s="27" t="s">
        <v>21</v>
      </c>
      <c r="G795" s="65">
        <v>1</v>
      </c>
      <c r="H795" s="27" t="s">
        <v>2</v>
      </c>
      <c r="I795" s="27" t="s">
        <v>209</v>
      </c>
      <c r="J795" s="27"/>
      <c r="K795" s="62">
        <f>K796</f>
        <v>0</v>
      </c>
      <c r="M795" s="1"/>
      <c r="N795" s="1"/>
      <c r="O795" s="1"/>
      <c r="P795" s="1"/>
      <c r="Q795" s="1"/>
      <c r="R795" s="1"/>
      <c r="S795" s="1"/>
      <c r="T795" s="1"/>
      <c r="U795" s="1"/>
    </row>
    <row r="796" spans="1:21" s="6" customFormat="1" ht="18" customHeight="1" x14ac:dyDescent="0.25">
      <c r="A796" s="118"/>
      <c r="B796" s="63" t="s">
        <v>53</v>
      </c>
      <c r="C796" s="65">
        <v>953</v>
      </c>
      <c r="D796" s="66" t="s">
        <v>21</v>
      </c>
      <c r="E796" s="66" t="s">
        <v>6</v>
      </c>
      <c r="F796" s="27" t="s">
        <v>21</v>
      </c>
      <c r="G796" s="65">
        <v>1</v>
      </c>
      <c r="H796" s="27" t="s">
        <v>2</v>
      </c>
      <c r="I796" s="27" t="s">
        <v>209</v>
      </c>
      <c r="J796" s="27" t="s">
        <v>54</v>
      </c>
      <c r="K796" s="62"/>
      <c r="M796" s="1"/>
      <c r="N796" s="1"/>
      <c r="O796" s="1"/>
      <c r="P796" s="1"/>
      <c r="Q796" s="1"/>
      <c r="R796" s="1"/>
      <c r="S796" s="1"/>
      <c r="T796" s="1"/>
      <c r="U796" s="1"/>
    </row>
    <row r="797" spans="1:21" s="6" customFormat="1" ht="141.75" customHeight="1" x14ac:dyDescent="0.25">
      <c r="A797" s="118"/>
      <c r="B797" s="37" t="s">
        <v>220</v>
      </c>
      <c r="C797" s="65">
        <v>953</v>
      </c>
      <c r="D797" s="66" t="s">
        <v>21</v>
      </c>
      <c r="E797" s="66" t="s">
        <v>6</v>
      </c>
      <c r="F797" s="27" t="s">
        <v>21</v>
      </c>
      <c r="G797" s="65">
        <v>1</v>
      </c>
      <c r="H797" s="27" t="s">
        <v>2</v>
      </c>
      <c r="I797" s="27" t="s">
        <v>221</v>
      </c>
      <c r="J797" s="27"/>
      <c r="K797" s="62">
        <f>SUM(K798)</f>
        <v>0</v>
      </c>
      <c r="M797" s="1"/>
      <c r="N797" s="1"/>
      <c r="O797" s="1"/>
      <c r="P797" s="1"/>
      <c r="Q797" s="1"/>
      <c r="R797" s="1"/>
      <c r="S797" s="1"/>
      <c r="T797" s="1"/>
      <c r="U797" s="1"/>
    </row>
    <row r="798" spans="1:21" s="6" customFormat="1" ht="18" customHeight="1" x14ac:dyDescent="0.25">
      <c r="A798" s="118"/>
      <c r="B798" s="37" t="s">
        <v>53</v>
      </c>
      <c r="C798" s="65">
        <v>953</v>
      </c>
      <c r="D798" s="66" t="s">
        <v>21</v>
      </c>
      <c r="E798" s="66" t="s">
        <v>6</v>
      </c>
      <c r="F798" s="27" t="s">
        <v>21</v>
      </c>
      <c r="G798" s="65">
        <v>1</v>
      </c>
      <c r="H798" s="27" t="s">
        <v>2</v>
      </c>
      <c r="I798" s="27" t="s">
        <v>221</v>
      </c>
      <c r="J798" s="27" t="s">
        <v>54</v>
      </c>
      <c r="K798" s="62"/>
      <c r="M798" s="1"/>
      <c r="N798" s="1"/>
      <c r="O798" s="1"/>
      <c r="P798" s="1"/>
      <c r="Q798" s="1"/>
      <c r="R798" s="1"/>
      <c r="S798" s="1"/>
      <c r="T798" s="1"/>
      <c r="U798" s="1"/>
    </row>
    <row r="799" spans="1:21" s="6" customFormat="1" ht="94.5" customHeight="1" x14ac:dyDescent="0.25">
      <c r="A799" s="118"/>
      <c r="B799" s="47" t="s">
        <v>212</v>
      </c>
      <c r="C799" s="65">
        <v>953</v>
      </c>
      <c r="D799" s="66" t="s">
        <v>21</v>
      </c>
      <c r="E799" s="66" t="s">
        <v>6</v>
      </c>
      <c r="F799" s="27" t="s">
        <v>21</v>
      </c>
      <c r="G799" s="65">
        <v>1</v>
      </c>
      <c r="H799" s="27" t="s">
        <v>2</v>
      </c>
      <c r="I799" s="27" t="s">
        <v>211</v>
      </c>
      <c r="J799" s="27"/>
      <c r="K799" s="62">
        <f>K800</f>
        <v>0</v>
      </c>
      <c r="M799" s="1"/>
      <c r="N799" s="1"/>
      <c r="O799" s="1"/>
      <c r="P799" s="1"/>
      <c r="Q799" s="1"/>
      <c r="R799" s="1"/>
      <c r="S799" s="1"/>
      <c r="T799" s="1"/>
      <c r="U799" s="1"/>
    </row>
    <row r="800" spans="1:21" s="6" customFormat="1" ht="18" customHeight="1" x14ac:dyDescent="0.25">
      <c r="A800" s="118"/>
      <c r="B800" s="63" t="s">
        <v>53</v>
      </c>
      <c r="C800" s="65">
        <v>953</v>
      </c>
      <c r="D800" s="66" t="s">
        <v>21</v>
      </c>
      <c r="E800" s="66" t="s">
        <v>6</v>
      </c>
      <c r="F800" s="27" t="s">
        <v>21</v>
      </c>
      <c r="G800" s="65">
        <v>1</v>
      </c>
      <c r="H800" s="27" t="s">
        <v>2</v>
      </c>
      <c r="I800" s="27" t="s">
        <v>211</v>
      </c>
      <c r="J800" s="27" t="s">
        <v>54</v>
      </c>
      <c r="K800" s="62"/>
      <c r="M800" s="1"/>
      <c r="N800" s="1"/>
      <c r="O800" s="1"/>
      <c r="P800" s="1"/>
      <c r="Q800" s="1"/>
      <c r="R800" s="1"/>
      <c r="S800" s="1"/>
      <c r="T800" s="1"/>
      <c r="U800" s="1"/>
    </row>
    <row r="801" spans="1:21" s="6" customFormat="1" ht="18" customHeight="1" x14ac:dyDescent="0.25">
      <c r="A801" s="118"/>
      <c r="B801" s="63" t="s">
        <v>59</v>
      </c>
      <c r="C801" s="65">
        <v>953</v>
      </c>
      <c r="D801" s="66" t="s">
        <v>21</v>
      </c>
      <c r="E801" s="66" t="s">
        <v>28</v>
      </c>
      <c r="F801" s="66"/>
      <c r="G801" s="65"/>
      <c r="H801" s="66"/>
      <c r="I801" s="66"/>
      <c r="J801" s="66"/>
      <c r="K801" s="62">
        <f t="shared" ref="K801:K803" si="47">SUM(K802)</f>
        <v>14285.6</v>
      </c>
      <c r="M801" s="1"/>
      <c r="N801" s="1"/>
      <c r="O801" s="1"/>
      <c r="P801" s="1"/>
      <c r="Q801" s="1"/>
      <c r="R801" s="1"/>
      <c r="S801" s="1"/>
      <c r="T801" s="1"/>
      <c r="U801" s="1"/>
    </row>
    <row r="802" spans="1:21" s="6" customFormat="1" ht="31.5" customHeight="1" x14ac:dyDescent="0.25">
      <c r="A802" s="118"/>
      <c r="B802" s="31" t="s">
        <v>327</v>
      </c>
      <c r="C802" s="65">
        <v>953</v>
      </c>
      <c r="D802" s="66" t="s">
        <v>21</v>
      </c>
      <c r="E802" s="66" t="s">
        <v>28</v>
      </c>
      <c r="F802" s="66" t="s">
        <v>21</v>
      </c>
      <c r="G802" s="65"/>
      <c r="H802" s="66"/>
      <c r="I802" s="66"/>
      <c r="J802" s="66"/>
      <c r="K802" s="62">
        <f t="shared" si="47"/>
        <v>14285.6</v>
      </c>
      <c r="M802" s="1"/>
      <c r="N802" s="1"/>
      <c r="O802" s="1"/>
      <c r="P802" s="1"/>
      <c r="Q802" s="1"/>
      <c r="R802" s="1"/>
      <c r="S802" s="1"/>
      <c r="T802" s="1"/>
      <c r="U802" s="1"/>
    </row>
    <row r="803" spans="1:21" s="6" customFormat="1" ht="31.5" customHeight="1" x14ac:dyDescent="0.25">
      <c r="A803" s="118"/>
      <c r="B803" s="31" t="s">
        <v>328</v>
      </c>
      <c r="C803" s="65">
        <v>953</v>
      </c>
      <c r="D803" s="66" t="s">
        <v>21</v>
      </c>
      <c r="E803" s="66" t="s">
        <v>28</v>
      </c>
      <c r="F803" s="66" t="s">
        <v>21</v>
      </c>
      <c r="G803" s="65">
        <v>1</v>
      </c>
      <c r="H803" s="66"/>
      <c r="I803" s="66"/>
      <c r="J803" s="66"/>
      <c r="K803" s="62">
        <f t="shared" si="47"/>
        <v>14285.6</v>
      </c>
      <c r="M803" s="1"/>
      <c r="N803" s="1"/>
      <c r="O803" s="1"/>
      <c r="P803" s="1"/>
      <c r="Q803" s="1"/>
      <c r="R803" s="1"/>
      <c r="S803" s="1"/>
      <c r="T803" s="1"/>
      <c r="U803" s="1"/>
    </row>
    <row r="804" spans="1:21" s="6" customFormat="1" ht="18" customHeight="1" x14ac:dyDescent="0.25">
      <c r="A804" s="118"/>
      <c r="B804" s="63" t="s">
        <v>109</v>
      </c>
      <c r="C804" s="65">
        <v>953</v>
      </c>
      <c r="D804" s="66" t="s">
        <v>21</v>
      </c>
      <c r="E804" s="66" t="s">
        <v>28</v>
      </c>
      <c r="F804" s="66" t="s">
        <v>21</v>
      </c>
      <c r="G804" s="65">
        <v>1</v>
      </c>
      <c r="H804" s="66" t="s">
        <v>2</v>
      </c>
      <c r="I804" s="66"/>
      <c r="J804" s="66"/>
      <c r="K804" s="62">
        <f>SUM(K811+K808+K805)</f>
        <v>14285.6</v>
      </c>
      <c r="M804" s="1"/>
      <c r="N804" s="1"/>
      <c r="O804" s="1"/>
      <c r="P804" s="1"/>
      <c r="Q804" s="1"/>
      <c r="R804" s="1"/>
      <c r="S804" s="1"/>
      <c r="T804" s="1"/>
      <c r="U804" s="1"/>
    </row>
    <row r="805" spans="1:21" s="6" customFormat="1" ht="126" customHeight="1" x14ac:dyDescent="0.25">
      <c r="A805" s="118"/>
      <c r="B805" s="41" t="s">
        <v>169</v>
      </c>
      <c r="C805" s="65">
        <v>953</v>
      </c>
      <c r="D805" s="66" t="s">
        <v>21</v>
      </c>
      <c r="E805" s="66" t="s">
        <v>28</v>
      </c>
      <c r="F805" s="66" t="s">
        <v>21</v>
      </c>
      <c r="G805" s="65">
        <v>1</v>
      </c>
      <c r="H805" s="66" t="s">
        <v>2</v>
      </c>
      <c r="I805" s="66" t="s">
        <v>205</v>
      </c>
      <c r="J805" s="66"/>
      <c r="K805" s="62">
        <f>SUM(K806:K807)</f>
        <v>1314.6000000000001</v>
      </c>
      <c r="M805" s="1"/>
      <c r="N805" s="1"/>
      <c r="O805" s="1"/>
      <c r="P805" s="1"/>
      <c r="Q805" s="1"/>
      <c r="R805" s="1"/>
      <c r="S805" s="1"/>
      <c r="T805" s="1"/>
      <c r="U805" s="1"/>
    </row>
    <row r="806" spans="1:21" s="6" customFormat="1" ht="47.25" customHeight="1" x14ac:dyDescent="0.25">
      <c r="A806" s="118"/>
      <c r="B806" s="63" t="s">
        <v>111</v>
      </c>
      <c r="C806" s="65">
        <v>953</v>
      </c>
      <c r="D806" s="66" t="s">
        <v>21</v>
      </c>
      <c r="E806" s="66" t="s">
        <v>28</v>
      </c>
      <c r="F806" s="66" t="s">
        <v>21</v>
      </c>
      <c r="G806" s="65">
        <v>1</v>
      </c>
      <c r="H806" s="66" t="s">
        <v>2</v>
      </c>
      <c r="I806" s="66" t="s">
        <v>205</v>
      </c>
      <c r="J806" s="27" t="s">
        <v>46</v>
      </c>
      <c r="K806" s="62">
        <v>1146.2</v>
      </c>
      <c r="M806" s="1"/>
      <c r="N806" s="1"/>
      <c r="O806" s="1"/>
      <c r="P806" s="1"/>
      <c r="Q806" s="1"/>
      <c r="R806" s="1"/>
      <c r="S806" s="1"/>
      <c r="T806" s="1"/>
      <c r="U806" s="1"/>
    </row>
    <row r="807" spans="1:21" s="6" customFormat="1" ht="31.5" customHeight="1" x14ac:dyDescent="0.25">
      <c r="A807" s="118"/>
      <c r="B807" s="63" t="s">
        <v>112</v>
      </c>
      <c r="C807" s="65">
        <v>953</v>
      </c>
      <c r="D807" s="66" t="s">
        <v>21</v>
      </c>
      <c r="E807" s="66" t="s">
        <v>28</v>
      </c>
      <c r="F807" s="66" t="s">
        <v>21</v>
      </c>
      <c r="G807" s="65">
        <v>1</v>
      </c>
      <c r="H807" s="66" t="s">
        <v>2</v>
      </c>
      <c r="I807" s="66" t="s">
        <v>205</v>
      </c>
      <c r="J807" s="27" t="s">
        <v>47</v>
      </c>
      <c r="K807" s="62">
        <v>168.4</v>
      </c>
      <c r="M807" s="1"/>
      <c r="N807" s="1"/>
      <c r="O807" s="1"/>
      <c r="P807" s="1"/>
      <c r="Q807" s="1"/>
      <c r="R807" s="1"/>
      <c r="S807" s="1"/>
      <c r="T807" s="1"/>
      <c r="U807" s="1"/>
    </row>
    <row r="808" spans="1:21" ht="47.25" customHeight="1" x14ac:dyDescent="0.25">
      <c r="A808" s="118"/>
      <c r="B808" s="31" t="s">
        <v>204</v>
      </c>
      <c r="C808" s="65">
        <v>953</v>
      </c>
      <c r="D808" s="66" t="s">
        <v>21</v>
      </c>
      <c r="E808" s="66" t="s">
        <v>28</v>
      </c>
      <c r="F808" s="66" t="s">
        <v>21</v>
      </c>
      <c r="G808" s="65">
        <v>1</v>
      </c>
      <c r="H808" s="66" t="s">
        <v>2</v>
      </c>
      <c r="I808" s="66" t="s">
        <v>203</v>
      </c>
      <c r="J808" s="66"/>
      <c r="K808" s="62">
        <f>SUM(K809:K810)</f>
        <v>979.90000000000009</v>
      </c>
      <c r="L808" s="107"/>
      <c r="M808" s="108"/>
      <c r="N808" s="108"/>
    </row>
    <row r="809" spans="1:21" ht="47.25" customHeight="1" x14ac:dyDescent="0.25">
      <c r="A809" s="118"/>
      <c r="B809" s="63" t="s">
        <v>111</v>
      </c>
      <c r="C809" s="65">
        <v>953</v>
      </c>
      <c r="D809" s="66" t="s">
        <v>21</v>
      </c>
      <c r="E809" s="66" t="s">
        <v>28</v>
      </c>
      <c r="F809" s="66" t="s">
        <v>21</v>
      </c>
      <c r="G809" s="65">
        <v>1</v>
      </c>
      <c r="H809" s="66" t="s">
        <v>2</v>
      </c>
      <c r="I809" s="66" t="s">
        <v>203</v>
      </c>
      <c r="J809" s="27" t="s">
        <v>46</v>
      </c>
      <c r="K809" s="62">
        <v>895.7</v>
      </c>
    </row>
    <row r="810" spans="1:21" ht="31.5" customHeight="1" x14ac:dyDescent="0.25">
      <c r="A810" s="118"/>
      <c r="B810" s="63" t="s">
        <v>112</v>
      </c>
      <c r="C810" s="65">
        <v>953</v>
      </c>
      <c r="D810" s="66" t="s">
        <v>21</v>
      </c>
      <c r="E810" s="66" t="s">
        <v>28</v>
      </c>
      <c r="F810" s="66" t="s">
        <v>21</v>
      </c>
      <c r="G810" s="65">
        <v>1</v>
      </c>
      <c r="H810" s="66" t="s">
        <v>2</v>
      </c>
      <c r="I810" s="66" t="s">
        <v>203</v>
      </c>
      <c r="J810" s="27" t="s">
        <v>47</v>
      </c>
      <c r="K810" s="62">
        <v>84.2</v>
      </c>
    </row>
    <row r="811" spans="1:21" ht="47.25" customHeight="1" x14ac:dyDescent="0.25">
      <c r="A811" s="118"/>
      <c r="B811" s="63" t="s">
        <v>168</v>
      </c>
      <c r="C811" s="65">
        <v>953</v>
      </c>
      <c r="D811" s="66" t="s">
        <v>21</v>
      </c>
      <c r="E811" s="66" t="s">
        <v>28</v>
      </c>
      <c r="F811" s="66" t="s">
        <v>21</v>
      </c>
      <c r="G811" s="65">
        <v>1</v>
      </c>
      <c r="H811" s="66" t="s">
        <v>2</v>
      </c>
      <c r="I811" s="66" t="s">
        <v>202</v>
      </c>
      <c r="J811" s="66"/>
      <c r="K811" s="62">
        <f>SUM(K812:K814)</f>
        <v>11991.1</v>
      </c>
    </row>
    <row r="812" spans="1:21" ht="47.25" customHeight="1" x14ac:dyDescent="0.25">
      <c r="A812" s="118"/>
      <c r="B812" s="63" t="s">
        <v>111</v>
      </c>
      <c r="C812" s="65">
        <v>953</v>
      </c>
      <c r="D812" s="66" t="s">
        <v>21</v>
      </c>
      <c r="E812" s="66" t="s">
        <v>28</v>
      </c>
      <c r="F812" s="66" t="s">
        <v>21</v>
      </c>
      <c r="G812" s="65">
        <v>1</v>
      </c>
      <c r="H812" s="66" t="s">
        <v>2</v>
      </c>
      <c r="I812" s="66" t="s">
        <v>202</v>
      </c>
      <c r="J812" s="27" t="s">
        <v>46</v>
      </c>
      <c r="K812" s="62">
        <v>11064.9</v>
      </c>
    </row>
    <row r="813" spans="1:21" ht="31.5" customHeight="1" x14ac:dyDescent="0.25">
      <c r="A813" s="118"/>
      <c r="B813" s="63" t="s">
        <v>112</v>
      </c>
      <c r="C813" s="65">
        <v>953</v>
      </c>
      <c r="D813" s="66" t="s">
        <v>21</v>
      </c>
      <c r="E813" s="66" t="s">
        <v>28</v>
      </c>
      <c r="F813" s="66" t="s">
        <v>21</v>
      </c>
      <c r="G813" s="65">
        <v>1</v>
      </c>
      <c r="H813" s="66" t="s">
        <v>2</v>
      </c>
      <c r="I813" s="66" t="s">
        <v>202</v>
      </c>
      <c r="J813" s="27" t="s">
        <v>47</v>
      </c>
      <c r="K813" s="62">
        <v>926.2</v>
      </c>
    </row>
    <row r="814" spans="1:21" ht="18" customHeight="1" x14ac:dyDescent="0.25">
      <c r="A814" s="118"/>
      <c r="B814" s="63" t="s">
        <v>48</v>
      </c>
      <c r="C814" s="65">
        <v>953</v>
      </c>
      <c r="D814" s="66" t="s">
        <v>21</v>
      </c>
      <c r="E814" s="66" t="s">
        <v>28</v>
      </c>
      <c r="F814" s="66" t="s">
        <v>21</v>
      </c>
      <c r="G814" s="65">
        <v>1</v>
      </c>
      <c r="H814" s="66" t="s">
        <v>2</v>
      </c>
      <c r="I814" s="66" t="s">
        <v>202</v>
      </c>
      <c r="J814" s="27" t="s">
        <v>49</v>
      </c>
      <c r="K814" s="62"/>
    </row>
    <row r="815" spans="1:21" ht="18" customHeight="1" x14ac:dyDescent="0.25">
      <c r="A815" s="66" t="s">
        <v>83</v>
      </c>
      <c r="B815" s="63" t="s">
        <v>349</v>
      </c>
      <c r="C815" s="66" t="s">
        <v>350</v>
      </c>
      <c r="D815" s="66" t="s">
        <v>72</v>
      </c>
      <c r="E815" s="66" t="s">
        <v>72</v>
      </c>
      <c r="F815" s="66" t="s">
        <v>72</v>
      </c>
      <c r="G815" s="65">
        <v>0</v>
      </c>
      <c r="H815" s="66" t="s">
        <v>72</v>
      </c>
      <c r="I815" s="66" t="s">
        <v>73</v>
      </c>
      <c r="J815" s="27" t="s">
        <v>350</v>
      </c>
      <c r="K815" s="73">
        <f>82672.4-0.1+23322.4</f>
        <v>105994.69999999998</v>
      </c>
    </row>
    <row r="816" spans="1:21" ht="18.75" customHeight="1" x14ac:dyDescent="0.25">
      <c r="A816" s="48"/>
      <c r="K816" s="60" t="s">
        <v>384</v>
      </c>
    </row>
    <row r="817" spans="1:21" ht="18" x14ac:dyDescent="0.35">
      <c r="A817" s="48"/>
      <c r="K817" s="49"/>
    </row>
    <row r="818" spans="1:21" ht="18" x14ac:dyDescent="0.35">
      <c r="A818" s="48"/>
      <c r="K818" s="49"/>
    </row>
    <row r="819" spans="1:21" ht="18.75" customHeight="1" x14ac:dyDescent="0.35">
      <c r="A819" s="128" t="s">
        <v>415</v>
      </c>
      <c r="B819" s="128"/>
      <c r="C819" s="99"/>
      <c r="D819" s="11"/>
      <c r="E819" s="50"/>
      <c r="F819" s="50"/>
      <c r="G819" s="50"/>
      <c r="H819" s="100"/>
      <c r="I819" s="100"/>
      <c r="J819" s="100"/>
      <c r="K819" s="101"/>
    </row>
    <row r="820" spans="1:21" ht="18.75" customHeight="1" x14ac:dyDescent="0.35">
      <c r="A820" s="127" t="s">
        <v>412</v>
      </c>
      <c r="B820" s="127"/>
      <c r="C820" s="102"/>
      <c r="D820" s="16"/>
      <c r="E820" s="16"/>
      <c r="F820" s="16"/>
      <c r="G820" s="50"/>
      <c r="H820" s="103"/>
      <c r="I820" s="103"/>
      <c r="J820" s="103"/>
      <c r="K820" s="104"/>
    </row>
    <row r="821" spans="1:21" ht="18.75" customHeight="1" x14ac:dyDescent="0.25">
      <c r="A821" s="128" t="s">
        <v>413</v>
      </c>
      <c r="B821" s="128"/>
      <c r="C821" s="16"/>
      <c r="D821" s="11"/>
      <c r="E821" s="16"/>
      <c r="F821" s="16"/>
      <c r="G821" s="105"/>
      <c r="H821" s="103"/>
      <c r="I821" s="125" t="s">
        <v>414</v>
      </c>
      <c r="J821" s="125"/>
      <c r="K821" s="125"/>
    </row>
    <row r="822" spans="1:21" x14ac:dyDescent="0.25">
      <c r="A822" s="48"/>
    </row>
    <row r="823" spans="1:21" x14ac:dyDescent="0.25">
      <c r="A823" s="48"/>
    </row>
    <row r="824" spans="1:21" x14ac:dyDescent="0.25">
      <c r="A824" s="48"/>
    </row>
    <row r="825" spans="1:21" x14ac:dyDescent="0.25">
      <c r="A825" s="48"/>
    </row>
    <row r="826" spans="1:21" s="3" customFormat="1" x14ac:dyDescent="0.25">
      <c r="A826" s="48"/>
      <c r="B826" s="2"/>
      <c r="D826" s="4"/>
      <c r="E826" s="4"/>
      <c r="F826" s="4"/>
      <c r="H826" s="4"/>
      <c r="I826" s="4"/>
      <c r="J826" s="4"/>
      <c r="K826" s="5"/>
      <c r="L826" s="6"/>
      <c r="M826" s="1"/>
      <c r="N826" s="1"/>
      <c r="O826" s="1"/>
      <c r="P826" s="1"/>
      <c r="Q826" s="1"/>
      <c r="R826" s="1"/>
      <c r="S826" s="1"/>
      <c r="T826" s="1"/>
      <c r="U826" s="1"/>
    </row>
    <row r="827" spans="1:21" s="3" customFormat="1" x14ac:dyDescent="0.25">
      <c r="A827" s="48"/>
      <c r="B827" s="2"/>
      <c r="D827" s="4"/>
      <c r="E827" s="4"/>
      <c r="F827" s="4"/>
      <c r="H827" s="4"/>
      <c r="I827" s="4"/>
      <c r="J827" s="4"/>
      <c r="K827" s="5"/>
      <c r="L827" s="6"/>
      <c r="M827" s="1"/>
      <c r="N827" s="1"/>
      <c r="O827" s="1"/>
      <c r="P827" s="1"/>
      <c r="Q827" s="1"/>
      <c r="R827" s="1"/>
      <c r="S827" s="1"/>
      <c r="T827" s="1"/>
      <c r="U827" s="1"/>
    </row>
    <row r="828" spans="1:21" s="3" customFormat="1" x14ac:dyDescent="0.25">
      <c r="A828" s="48"/>
      <c r="B828" s="2"/>
      <c r="D828" s="4"/>
      <c r="F828" s="4"/>
      <c r="H828" s="4"/>
      <c r="I828" s="4"/>
      <c r="K828" s="5"/>
      <c r="L828" s="6"/>
      <c r="M828" s="1"/>
      <c r="N828" s="1"/>
      <c r="O828" s="1"/>
      <c r="P828" s="1"/>
      <c r="Q828" s="1"/>
      <c r="R828" s="1"/>
      <c r="S828" s="1"/>
      <c r="T828" s="1"/>
      <c r="U828" s="1"/>
    </row>
    <row r="829" spans="1:21" s="3" customFormat="1" x14ac:dyDescent="0.25">
      <c r="A829" s="48"/>
      <c r="B829" s="2"/>
      <c r="F829" s="4"/>
      <c r="H829" s="4"/>
      <c r="I829" s="4"/>
      <c r="K829" s="5"/>
      <c r="L829" s="6"/>
      <c r="M829" s="1"/>
      <c r="N829" s="1"/>
      <c r="O829" s="1"/>
      <c r="P829" s="1"/>
      <c r="Q829" s="1"/>
      <c r="R829" s="1"/>
      <c r="S829" s="1"/>
      <c r="T829" s="1"/>
      <c r="U829" s="1"/>
    </row>
    <row r="830" spans="1:21" s="3" customFormat="1" x14ac:dyDescent="0.25">
      <c r="A830" s="48"/>
      <c r="B830" s="2"/>
      <c r="E830" s="4"/>
      <c r="F830" s="4"/>
      <c r="H830" s="4"/>
      <c r="I830" s="4"/>
      <c r="J830" s="4"/>
      <c r="K830" s="5"/>
      <c r="L830" s="6"/>
      <c r="M830" s="1"/>
      <c r="N830" s="1"/>
      <c r="O830" s="1"/>
      <c r="P830" s="1"/>
      <c r="Q830" s="1"/>
      <c r="R830" s="1"/>
      <c r="S830" s="1"/>
      <c r="T830" s="1"/>
      <c r="U830" s="1"/>
    </row>
    <row r="831" spans="1:21" s="3" customFormat="1" x14ac:dyDescent="0.25">
      <c r="A831" s="48"/>
      <c r="B831" s="2"/>
      <c r="D831" s="4"/>
      <c r="F831" s="4"/>
      <c r="H831" s="4"/>
      <c r="I831" s="4"/>
      <c r="K831" s="5"/>
      <c r="L831" s="6"/>
      <c r="M831" s="1"/>
      <c r="N831" s="1"/>
      <c r="O831" s="1"/>
      <c r="P831" s="1"/>
      <c r="Q831" s="1"/>
      <c r="R831" s="1"/>
      <c r="S831" s="1"/>
      <c r="T831" s="1"/>
      <c r="U831" s="1"/>
    </row>
    <row r="832" spans="1:21" s="3" customFormat="1" x14ac:dyDescent="0.25">
      <c r="A832" s="48"/>
      <c r="B832" s="2"/>
      <c r="E832" s="4"/>
      <c r="F832" s="4"/>
      <c r="H832" s="4"/>
      <c r="I832" s="4"/>
      <c r="J832" s="4"/>
      <c r="K832" s="5"/>
      <c r="L832" s="6"/>
      <c r="M832" s="1"/>
      <c r="N832" s="1"/>
      <c r="O832" s="1"/>
      <c r="P832" s="1"/>
      <c r="Q832" s="1"/>
      <c r="R832" s="1"/>
      <c r="S832" s="1"/>
      <c r="T832" s="1"/>
      <c r="U832" s="1"/>
    </row>
    <row r="833" spans="1:21" s="3" customFormat="1" x14ac:dyDescent="0.25">
      <c r="A833" s="48"/>
      <c r="B833" s="2"/>
      <c r="D833" s="4"/>
      <c r="E833" s="4"/>
      <c r="F833" s="4"/>
      <c r="H833" s="4"/>
      <c r="I833" s="4"/>
      <c r="J833" s="4"/>
      <c r="K833" s="5"/>
      <c r="L833" s="6"/>
      <c r="M833" s="1"/>
      <c r="N833" s="1"/>
      <c r="O833" s="1"/>
      <c r="P833" s="1"/>
      <c r="Q833" s="1"/>
      <c r="R833" s="1"/>
      <c r="S833" s="1"/>
      <c r="T833" s="1"/>
      <c r="U833" s="1"/>
    </row>
    <row r="834" spans="1:21" s="3" customFormat="1" x14ac:dyDescent="0.25">
      <c r="A834" s="48"/>
      <c r="B834" s="2"/>
      <c r="D834" s="4"/>
      <c r="E834" s="4"/>
      <c r="F834" s="4"/>
      <c r="H834" s="4"/>
      <c r="I834" s="4"/>
      <c r="J834" s="4"/>
      <c r="K834" s="5"/>
      <c r="L834" s="6"/>
      <c r="M834" s="1"/>
      <c r="N834" s="1"/>
      <c r="O834" s="1"/>
      <c r="P834" s="1"/>
      <c r="Q834" s="1"/>
      <c r="R834" s="1"/>
      <c r="S834" s="1"/>
      <c r="T834" s="1"/>
      <c r="U834" s="1"/>
    </row>
    <row r="835" spans="1:21" s="3" customFormat="1" x14ac:dyDescent="0.25">
      <c r="A835" s="48"/>
      <c r="B835" s="2"/>
      <c r="D835" s="4"/>
      <c r="E835" s="4"/>
      <c r="F835" s="4"/>
      <c r="H835" s="4"/>
      <c r="I835" s="4"/>
      <c r="J835" s="4"/>
      <c r="K835" s="5"/>
      <c r="L835" s="6"/>
      <c r="M835" s="1"/>
      <c r="N835" s="1"/>
      <c r="O835" s="1"/>
      <c r="P835" s="1"/>
      <c r="Q835" s="1"/>
      <c r="R835" s="1"/>
      <c r="S835" s="1"/>
      <c r="T835" s="1"/>
      <c r="U835" s="1"/>
    </row>
    <row r="836" spans="1:21" s="3" customFormat="1" x14ac:dyDescent="0.25">
      <c r="A836" s="48"/>
      <c r="B836" s="2"/>
      <c r="D836" s="4"/>
      <c r="E836" s="4"/>
      <c r="F836" s="4"/>
      <c r="H836" s="4"/>
      <c r="I836" s="4"/>
      <c r="J836" s="4"/>
      <c r="K836" s="5"/>
      <c r="L836" s="6"/>
      <c r="M836" s="1"/>
      <c r="N836" s="1"/>
      <c r="O836" s="1"/>
      <c r="P836" s="1"/>
      <c r="Q836" s="1"/>
      <c r="R836" s="1"/>
      <c r="S836" s="1"/>
      <c r="T836" s="1"/>
      <c r="U836" s="1"/>
    </row>
    <row r="837" spans="1:21" s="3" customFormat="1" x14ac:dyDescent="0.25">
      <c r="A837" s="48"/>
      <c r="B837" s="2"/>
      <c r="D837" s="4"/>
      <c r="E837" s="4"/>
      <c r="F837" s="4"/>
      <c r="H837" s="4"/>
      <c r="I837" s="4"/>
      <c r="J837" s="4"/>
      <c r="K837" s="5"/>
      <c r="L837" s="6"/>
      <c r="M837" s="1"/>
      <c r="N837" s="1"/>
      <c r="O837" s="1"/>
      <c r="P837" s="1"/>
      <c r="Q837" s="1"/>
      <c r="R837" s="1"/>
      <c r="S837" s="1"/>
      <c r="T837" s="1"/>
      <c r="U837" s="1"/>
    </row>
    <row r="838" spans="1:21" s="3" customFormat="1" x14ac:dyDescent="0.25">
      <c r="A838" s="48"/>
      <c r="B838" s="2"/>
      <c r="D838" s="4"/>
      <c r="F838" s="4"/>
      <c r="H838" s="4"/>
      <c r="I838" s="4"/>
      <c r="K838" s="5"/>
      <c r="L838" s="6"/>
      <c r="M838" s="1"/>
      <c r="N838" s="1"/>
      <c r="O838" s="1"/>
      <c r="P838" s="1"/>
      <c r="Q838" s="1"/>
      <c r="R838" s="1"/>
      <c r="S838" s="1"/>
      <c r="T838" s="1"/>
      <c r="U838" s="1"/>
    </row>
    <row r="839" spans="1:21" s="3" customFormat="1" x14ac:dyDescent="0.25">
      <c r="A839" s="48"/>
      <c r="B839" s="2"/>
      <c r="E839" s="4"/>
      <c r="F839" s="4"/>
      <c r="H839" s="4"/>
      <c r="I839" s="4"/>
      <c r="J839" s="4"/>
      <c r="K839" s="5"/>
      <c r="L839" s="6"/>
      <c r="M839" s="1"/>
      <c r="N839" s="1"/>
      <c r="O839" s="1"/>
      <c r="P839" s="1"/>
      <c r="Q839" s="1"/>
      <c r="R839" s="1"/>
      <c r="S839" s="1"/>
      <c r="T839" s="1"/>
      <c r="U839" s="1"/>
    </row>
    <row r="840" spans="1:21" s="3" customFormat="1" x14ac:dyDescent="0.25">
      <c r="A840" s="48"/>
      <c r="B840" s="2"/>
      <c r="D840" s="4"/>
      <c r="E840" s="4"/>
      <c r="F840" s="4"/>
      <c r="H840" s="4"/>
      <c r="I840" s="4"/>
      <c r="J840" s="4"/>
      <c r="K840" s="5"/>
      <c r="L840" s="6"/>
      <c r="M840" s="1"/>
      <c r="N840" s="1"/>
      <c r="O840" s="1"/>
      <c r="P840" s="1"/>
      <c r="Q840" s="1"/>
      <c r="R840" s="1"/>
      <c r="S840" s="1"/>
      <c r="T840" s="1"/>
      <c r="U840" s="1"/>
    </row>
    <row r="841" spans="1:21" s="3" customFormat="1" x14ac:dyDescent="0.25">
      <c r="A841" s="48"/>
      <c r="B841" s="2"/>
      <c r="D841" s="4"/>
      <c r="F841" s="4"/>
      <c r="H841" s="4"/>
      <c r="I841" s="4"/>
      <c r="K841" s="5"/>
      <c r="L841" s="6"/>
      <c r="M841" s="1"/>
      <c r="N841" s="1"/>
      <c r="O841" s="1"/>
      <c r="P841" s="1"/>
      <c r="Q841" s="1"/>
      <c r="R841" s="1"/>
      <c r="S841" s="1"/>
      <c r="T841" s="1"/>
      <c r="U841" s="1"/>
    </row>
    <row r="842" spans="1:21" x14ac:dyDescent="0.25">
      <c r="A842" s="48"/>
      <c r="D842" s="3"/>
    </row>
    <row r="843" spans="1:21" s="54" customFormat="1" x14ac:dyDescent="0.25">
      <c r="A843" s="52"/>
      <c r="B843" s="2"/>
      <c r="C843" s="3"/>
      <c r="D843" s="4"/>
      <c r="E843" s="4"/>
      <c r="F843" s="4"/>
      <c r="G843" s="3"/>
      <c r="H843" s="4"/>
      <c r="I843" s="4"/>
      <c r="J843" s="4"/>
      <c r="K843" s="5"/>
      <c r="L843" s="53"/>
    </row>
    <row r="844" spans="1:21" s="54" customFormat="1" x14ac:dyDescent="0.25">
      <c r="A844" s="52"/>
      <c r="B844" s="2"/>
      <c r="C844" s="3"/>
      <c r="D844" s="4"/>
      <c r="E844" s="4"/>
      <c r="F844" s="4"/>
      <c r="G844" s="3"/>
      <c r="H844" s="4"/>
      <c r="I844" s="4"/>
      <c r="J844" s="4"/>
      <c r="K844" s="5"/>
      <c r="L844" s="53"/>
    </row>
    <row r="845" spans="1:21" s="51" customFormat="1" ht="18" x14ac:dyDescent="0.25">
      <c r="A845" s="55"/>
      <c r="B845" s="2"/>
      <c r="C845" s="3"/>
      <c r="D845" s="4"/>
      <c r="E845" s="4"/>
      <c r="F845" s="4"/>
      <c r="G845" s="3"/>
      <c r="H845" s="4"/>
      <c r="I845" s="4"/>
      <c r="J845" s="4"/>
      <c r="K845" s="5"/>
      <c r="L845" s="56"/>
    </row>
    <row r="846" spans="1:21" x14ac:dyDescent="0.25">
      <c r="A846" s="57"/>
    </row>
    <row r="847" spans="1:21" x14ac:dyDescent="0.25">
      <c r="A847" s="57"/>
    </row>
    <row r="848" spans="1:21" x14ac:dyDescent="0.25">
      <c r="A848" s="57"/>
      <c r="E848" s="3"/>
      <c r="J848" s="3"/>
    </row>
    <row r="849" spans="1:21" x14ac:dyDescent="0.25">
      <c r="A849" s="57"/>
      <c r="D849" s="3"/>
    </row>
    <row r="850" spans="1:21" x14ac:dyDescent="0.25">
      <c r="A850" s="57"/>
    </row>
    <row r="851" spans="1:21" x14ac:dyDescent="0.25">
      <c r="A851" s="57"/>
    </row>
    <row r="852" spans="1:21" x14ac:dyDescent="0.25">
      <c r="A852" s="57"/>
    </row>
    <row r="853" spans="1:21" x14ac:dyDescent="0.25">
      <c r="A853" s="57"/>
    </row>
    <row r="854" spans="1:21" x14ac:dyDescent="0.25">
      <c r="A854" s="57"/>
    </row>
    <row r="855" spans="1:21" x14ac:dyDescent="0.25">
      <c r="A855" s="57"/>
    </row>
    <row r="856" spans="1:21" x14ac:dyDescent="0.25">
      <c r="A856" s="57"/>
    </row>
    <row r="857" spans="1:21" x14ac:dyDescent="0.25">
      <c r="A857" s="57"/>
    </row>
    <row r="858" spans="1:21" s="3" customFormat="1" x14ac:dyDescent="0.25">
      <c r="A858" s="57"/>
      <c r="B858" s="2"/>
      <c r="D858" s="4"/>
      <c r="E858" s="4"/>
      <c r="F858" s="4"/>
      <c r="H858" s="4"/>
      <c r="I858" s="4"/>
      <c r="J858" s="4"/>
      <c r="K858" s="5"/>
      <c r="L858" s="6"/>
      <c r="M858" s="1"/>
      <c r="N858" s="1"/>
      <c r="O858" s="1"/>
      <c r="P858" s="1"/>
      <c r="Q858" s="1"/>
      <c r="R858" s="1"/>
      <c r="S858" s="1"/>
      <c r="T858" s="1"/>
      <c r="U858" s="1"/>
    </row>
    <row r="859" spans="1:21" s="3" customFormat="1" x14ac:dyDescent="0.25">
      <c r="A859" s="57"/>
      <c r="B859" s="2"/>
      <c r="D859" s="4"/>
      <c r="F859" s="4"/>
      <c r="H859" s="4"/>
      <c r="I859" s="4"/>
      <c r="K859" s="5"/>
      <c r="L859" s="6"/>
      <c r="M859" s="1"/>
      <c r="N859" s="1"/>
      <c r="O859" s="1"/>
      <c r="P859" s="1"/>
      <c r="Q859" s="1"/>
      <c r="R859" s="1"/>
      <c r="S859" s="1"/>
      <c r="T859" s="1"/>
      <c r="U859" s="1"/>
    </row>
    <row r="860" spans="1:21" s="3" customFormat="1" x14ac:dyDescent="0.25">
      <c r="A860" s="57"/>
      <c r="B860" s="2"/>
      <c r="F860" s="4"/>
      <c r="H860" s="4"/>
      <c r="I860" s="4"/>
      <c r="K860" s="5"/>
      <c r="L860" s="6"/>
      <c r="M860" s="1"/>
      <c r="N860" s="1"/>
      <c r="O860" s="1"/>
      <c r="P860" s="1"/>
      <c r="Q860" s="1"/>
      <c r="R860" s="1"/>
      <c r="S860" s="1"/>
      <c r="T860" s="1"/>
      <c r="U860" s="1"/>
    </row>
    <row r="861" spans="1:21" s="3" customFormat="1" x14ac:dyDescent="0.25">
      <c r="A861" s="57"/>
      <c r="B861" s="2"/>
      <c r="F861" s="4"/>
      <c r="H861" s="4"/>
      <c r="I861" s="4"/>
      <c r="K861" s="5"/>
      <c r="L861" s="6"/>
      <c r="M861" s="1"/>
      <c r="N861" s="1"/>
      <c r="O861" s="1"/>
      <c r="P861" s="1"/>
      <c r="Q861" s="1"/>
      <c r="R861" s="1"/>
      <c r="S861" s="1"/>
      <c r="T861" s="1"/>
      <c r="U861" s="1"/>
    </row>
    <row r="862" spans="1:21" s="3" customFormat="1" x14ac:dyDescent="0.25">
      <c r="A862" s="57"/>
      <c r="B862" s="2"/>
      <c r="F862" s="4"/>
      <c r="H862" s="4"/>
      <c r="I862" s="4"/>
      <c r="K862" s="5"/>
      <c r="L862" s="6"/>
      <c r="M862" s="1"/>
      <c r="N862" s="1"/>
      <c r="O862" s="1"/>
      <c r="P862" s="1"/>
      <c r="Q862" s="1"/>
      <c r="R862" s="1"/>
      <c r="S862" s="1"/>
      <c r="T862" s="1"/>
      <c r="U862" s="1"/>
    </row>
    <row r="863" spans="1:21" s="3" customFormat="1" x14ac:dyDescent="0.25">
      <c r="A863" s="57"/>
      <c r="B863" s="2"/>
      <c r="F863" s="4"/>
      <c r="H863" s="4"/>
      <c r="I863" s="4"/>
      <c r="K863" s="5"/>
      <c r="L863" s="6"/>
      <c r="M863" s="1"/>
      <c r="N863" s="1"/>
      <c r="O863" s="1"/>
      <c r="P863" s="1"/>
      <c r="Q863" s="1"/>
      <c r="R863" s="1"/>
      <c r="S863" s="1"/>
      <c r="T863" s="1"/>
      <c r="U863" s="1"/>
    </row>
    <row r="864" spans="1:21" s="3" customFormat="1" x14ac:dyDescent="0.25">
      <c r="A864" s="57"/>
      <c r="B864" s="2"/>
      <c r="E864" s="4"/>
      <c r="F864" s="4"/>
      <c r="H864" s="4"/>
      <c r="I864" s="4"/>
      <c r="J864" s="4"/>
      <c r="K864" s="5"/>
      <c r="L864" s="6"/>
      <c r="M864" s="1"/>
      <c r="N864" s="1"/>
      <c r="O864" s="1"/>
      <c r="P864" s="1"/>
      <c r="Q864" s="1"/>
      <c r="R864" s="1"/>
      <c r="S864" s="1"/>
      <c r="T864" s="1"/>
      <c r="U864" s="1"/>
    </row>
    <row r="865" spans="1:21" s="3" customFormat="1" x14ac:dyDescent="0.25">
      <c r="A865" s="57"/>
      <c r="B865" s="2"/>
      <c r="D865" s="4"/>
      <c r="E865" s="4"/>
      <c r="F865" s="4"/>
      <c r="H865" s="4"/>
      <c r="I865" s="4"/>
      <c r="J865" s="4"/>
      <c r="K865" s="5"/>
      <c r="L865" s="6"/>
      <c r="M865" s="1"/>
      <c r="N865" s="1"/>
      <c r="O865" s="1"/>
      <c r="P865" s="1"/>
      <c r="Q865" s="1"/>
      <c r="R865" s="1"/>
      <c r="S865" s="1"/>
      <c r="T865" s="1"/>
      <c r="U865" s="1"/>
    </row>
    <row r="866" spans="1:21" s="3" customFormat="1" x14ac:dyDescent="0.25">
      <c r="A866" s="57"/>
      <c r="B866" s="2"/>
      <c r="D866" s="4"/>
      <c r="E866" s="4"/>
      <c r="F866" s="4"/>
      <c r="H866" s="4"/>
      <c r="I866" s="4"/>
      <c r="J866" s="4"/>
      <c r="K866" s="5"/>
      <c r="L866" s="6"/>
      <c r="M866" s="1"/>
      <c r="N866" s="1"/>
      <c r="O866" s="1"/>
      <c r="P866" s="1"/>
      <c r="Q866" s="1"/>
      <c r="R866" s="1"/>
      <c r="S866" s="1"/>
      <c r="T866" s="1"/>
      <c r="U866" s="1"/>
    </row>
    <row r="867" spans="1:21" s="3" customFormat="1" x14ac:dyDescent="0.25">
      <c r="A867" s="57"/>
      <c r="B867" s="2"/>
      <c r="D867" s="4"/>
      <c r="E867" s="4"/>
      <c r="F867" s="4"/>
      <c r="H867" s="4"/>
      <c r="I867" s="4"/>
      <c r="J867" s="4"/>
      <c r="K867" s="5"/>
      <c r="L867" s="6"/>
      <c r="M867" s="1"/>
      <c r="N867" s="1"/>
      <c r="O867" s="1"/>
      <c r="P867" s="1"/>
      <c r="Q867" s="1"/>
      <c r="R867" s="1"/>
      <c r="S867" s="1"/>
      <c r="T867" s="1"/>
      <c r="U867" s="1"/>
    </row>
    <row r="868" spans="1:21" s="3" customFormat="1" x14ac:dyDescent="0.25">
      <c r="A868" s="57"/>
      <c r="B868" s="2"/>
      <c r="D868" s="4"/>
      <c r="E868" s="4"/>
      <c r="F868" s="4"/>
      <c r="H868" s="4"/>
      <c r="I868" s="4"/>
      <c r="J868" s="4"/>
      <c r="K868" s="5"/>
      <c r="L868" s="6"/>
      <c r="M868" s="1"/>
      <c r="N868" s="1"/>
      <c r="O868" s="1"/>
      <c r="P868" s="1"/>
      <c r="Q868" s="1"/>
      <c r="R868" s="1"/>
      <c r="S868" s="1"/>
      <c r="T868" s="1"/>
      <c r="U868" s="1"/>
    </row>
    <row r="869" spans="1:21" s="3" customFormat="1" x14ac:dyDescent="0.25">
      <c r="A869" s="57"/>
      <c r="B869" s="2"/>
      <c r="D869" s="4"/>
      <c r="E869" s="4"/>
      <c r="F869" s="4"/>
      <c r="H869" s="4"/>
      <c r="I869" s="4"/>
      <c r="J869" s="4"/>
      <c r="K869" s="5"/>
      <c r="L869" s="6"/>
      <c r="M869" s="1"/>
      <c r="N869" s="1"/>
      <c r="O869" s="1"/>
      <c r="P869" s="1"/>
      <c r="Q869" s="1"/>
      <c r="R869" s="1"/>
      <c r="S869" s="1"/>
      <c r="T869" s="1"/>
      <c r="U869" s="1"/>
    </row>
    <row r="870" spans="1:21" s="3" customFormat="1" x14ac:dyDescent="0.25">
      <c r="A870" s="57"/>
      <c r="B870" s="2"/>
      <c r="D870" s="4"/>
      <c r="E870" s="4"/>
      <c r="F870" s="4"/>
      <c r="H870" s="4"/>
      <c r="I870" s="4"/>
      <c r="J870" s="4"/>
      <c r="K870" s="5"/>
      <c r="L870" s="6"/>
      <c r="M870" s="1"/>
      <c r="N870" s="1"/>
      <c r="O870" s="1"/>
      <c r="P870" s="1"/>
      <c r="Q870" s="1"/>
      <c r="R870" s="1"/>
      <c r="S870" s="1"/>
      <c r="T870" s="1"/>
      <c r="U870" s="1"/>
    </row>
    <row r="871" spans="1:21" s="3" customFormat="1" x14ac:dyDescent="0.25">
      <c r="A871" s="57"/>
      <c r="B871" s="2"/>
      <c r="D871" s="4"/>
      <c r="E871" s="4"/>
      <c r="F871" s="4"/>
      <c r="H871" s="4"/>
      <c r="I871" s="4"/>
      <c r="J871" s="4"/>
      <c r="K871" s="5"/>
      <c r="L871" s="6"/>
      <c r="M871" s="1"/>
      <c r="N871" s="1"/>
      <c r="O871" s="1"/>
      <c r="P871" s="1"/>
      <c r="Q871" s="1"/>
      <c r="R871" s="1"/>
      <c r="S871" s="1"/>
      <c r="T871" s="1"/>
      <c r="U871" s="1"/>
    </row>
    <row r="872" spans="1:21" s="3" customFormat="1" x14ac:dyDescent="0.25">
      <c r="A872" s="57"/>
      <c r="B872" s="2"/>
      <c r="D872" s="4"/>
      <c r="F872" s="4"/>
      <c r="H872" s="4"/>
      <c r="I872" s="4"/>
      <c r="K872" s="5"/>
      <c r="L872" s="6"/>
      <c r="M872" s="1"/>
      <c r="N872" s="1"/>
      <c r="O872" s="1"/>
      <c r="P872" s="1"/>
      <c r="Q872" s="1"/>
      <c r="R872" s="1"/>
      <c r="S872" s="1"/>
      <c r="T872" s="1"/>
      <c r="U872" s="1"/>
    </row>
    <row r="873" spans="1:21" s="3" customFormat="1" x14ac:dyDescent="0.25">
      <c r="A873" s="57"/>
      <c r="B873" s="2"/>
      <c r="E873" s="4"/>
      <c r="F873" s="4"/>
      <c r="H873" s="4"/>
      <c r="I873" s="4"/>
      <c r="J873" s="4"/>
      <c r="K873" s="5"/>
      <c r="L873" s="6"/>
      <c r="M873" s="1"/>
      <c r="N873" s="1"/>
      <c r="O873" s="1"/>
      <c r="P873" s="1"/>
      <c r="Q873" s="1"/>
      <c r="R873" s="1"/>
      <c r="S873" s="1"/>
      <c r="T873" s="1"/>
      <c r="U873" s="1"/>
    </row>
    <row r="874" spans="1:21" s="3" customFormat="1" x14ac:dyDescent="0.25">
      <c r="A874" s="57"/>
      <c r="B874" s="2"/>
      <c r="D874" s="4"/>
      <c r="E874" s="4"/>
      <c r="F874" s="4"/>
      <c r="H874" s="4"/>
      <c r="I874" s="4"/>
      <c r="J874" s="4"/>
      <c r="K874" s="5"/>
      <c r="L874" s="6"/>
      <c r="M874" s="1"/>
      <c r="N874" s="1"/>
      <c r="O874" s="1"/>
      <c r="P874" s="1"/>
      <c r="Q874" s="1"/>
      <c r="R874" s="1"/>
      <c r="S874" s="1"/>
      <c r="T874" s="1"/>
      <c r="U874" s="1"/>
    </row>
    <row r="875" spans="1:21" s="3" customFormat="1" x14ac:dyDescent="0.25">
      <c r="A875" s="57"/>
      <c r="B875" s="2"/>
      <c r="D875" s="4"/>
      <c r="E875" s="4"/>
      <c r="F875" s="4"/>
      <c r="H875" s="4"/>
      <c r="I875" s="4"/>
      <c r="J875" s="4"/>
      <c r="K875" s="5"/>
      <c r="L875" s="6"/>
      <c r="M875" s="1"/>
      <c r="N875" s="1"/>
      <c r="O875" s="1"/>
      <c r="P875" s="1"/>
      <c r="Q875" s="1"/>
      <c r="R875" s="1"/>
      <c r="S875" s="1"/>
      <c r="T875" s="1"/>
      <c r="U875" s="1"/>
    </row>
    <row r="876" spans="1:21" s="3" customFormat="1" x14ac:dyDescent="0.25">
      <c r="A876" s="57"/>
      <c r="B876" s="2"/>
      <c r="D876" s="4"/>
      <c r="F876" s="4"/>
      <c r="H876" s="4"/>
      <c r="I876" s="4"/>
      <c r="K876" s="5"/>
      <c r="L876" s="6"/>
      <c r="M876" s="1"/>
      <c r="N876" s="1"/>
      <c r="O876" s="1"/>
      <c r="P876" s="1"/>
      <c r="Q876" s="1"/>
      <c r="R876" s="1"/>
      <c r="S876" s="1"/>
      <c r="T876" s="1"/>
      <c r="U876" s="1"/>
    </row>
    <row r="877" spans="1:21" s="3" customFormat="1" x14ac:dyDescent="0.25">
      <c r="A877" s="57"/>
      <c r="B877" s="2"/>
      <c r="E877" s="4"/>
      <c r="F877" s="4"/>
      <c r="H877" s="4"/>
      <c r="I877" s="4"/>
      <c r="J877" s="4"/>
      <c r="K877" s="5"/>
      <c r="L877" s="6"/>
      <c r="M877" s="1"/>
      <c r="N877" s="1"/>
      <c r="O877" s="1"/>
      <c r="P877" s="1"/>
      <c r="Q877" s="1"/>
      <c r="R877" s="1"/>
      <c r="S877" s="1"/>
      <c r="T877" s="1"/>
      <c r="U877" s="1"/>
    </row>
    <row r="878" spans="1:21" s="3" customFormat="1" x14ac:dyDescent="0.25">
      <c r="A878" s="57"/>
      <c r="B878" s="2"/>
      <c r="D878" s="4"/>
      <c r="F878" s="4"/>
      <c r="H878" s="4"/>
      <c r="I878" s="4"/>
      <c r="K878" s="5"/>
      <c r="L878" s="6"/>
      <c r="M878" s="1"/>
      <c r="N878" s="1"/>
      <c r="O878" s="1"/>
      <c r="P878" s="1"/>
      <c r="Q878" s="1"/>
      <c r="R878" s="1"/>
      <c r="S878" s="1"/>
      <c r="T878" s="1"/>
      <c r="U878" s="1"/>
    </row>
    <row r="879" spans="1:21" s="3" customFormat="1" x14ac:dyDescent="0.25">
      <c r="A879" s="57"/>
      <c r="B879" s="2"/>
      <c r="E879" s="4"/>
      <c r="F879" s="4"/>
      <c r="H879" s="4"/>
      <c r="I879" s="4"/>
      <c r="J879" s="4"/>
      <c r="K879" s="5"/>
      <c r="L879" s="6"/>
      <c r="M879" s="1"/>
      <c r="N879" s="1"/>
      <c r="O879" s="1"/>
      <c r="P879" s="1"/>
      <c r="Q879" s="1"/>
      <c r="R879" s="1"/>
      <c r="S879" s="1"/>
      <c r="T879" s="1"/>
      <c r="U879" s="1"/>
    </row>
    <row r="880" spans="1:21" s="3" customFormat="1" x14ac:dyDescent="0.25">
      <c r="A880" s="57"/>
      <c r="B880" s="2"/>
      <c r="D880" s="4"/>
      <c r="F880" s="4"/>
      <c r="H880" s="4"/>
      <c r="I880" s="4"/>
      <c r="K880" s="5"/>
      <c r="L880" s="6"/>
      <c r="M880" s="1"/>
      <c r="N880" s="1"/>
      <c r="O880" s="1"/>
      <c r="P880" s="1"/>
      <c r="Q880" s="1"/>
      <c r="R880" s="1"/>
      <c r="S880" s="1"/>
      <c r="T880" s="1"/>
      <c r="U880" s="1"/>
    </row>
    <row r="881" spans="1:21" s="3" customFormat="1" x14ac:dyDescent="0.25">
      <c r="A881" s="57"/>
      <c r="B881" s="2"/>
      <c r="F881" s="4"/>
      <c r="H881" s="4"/>
      <c r="I881" s="4"/>
      <c r="K881" s="5"/>
      <c r="L881" s="6"/>
      <c r="M881" s="1"/>
      <c r="N881" s="1"/>
      <c r="O881" s="1"/>
      <c r="P881" s="1"/>
      <c r="Q881" s="1"/>
      <c r="R881" s="1"/>
      <c r="S881" s="1"/>
      <c r="T881" s="1"/>
      <c r="U881" s="1"/>
    </row>
    <row r="882" spans="1:21" s="3" customFormat="1" x14ac:dyDescent="0.25">
      <c r="A882" s="57"/>
      <c r="B882" s="2"/>
      <c r="E882" s="4"/>
      <c r="F882" s="4"/>
      <c r="H882" s="4"/>
      <c r="I882" s="4"/>
      <c r="J882" s="4"/>
      <c r="K882" s="5"/>
      <c r="L882" s="6"/>
      <c r="M882" s="1"/>
      <c r="N882" s="1"/>
      <c r="O882" s="1"/>
      <c r="P882" s="1"/>
      <c r="Q882" s="1"/>
      <c r="R882" s="1"/>
      <c r="S882" s="1"/>
      <c r="T882" s="1"/>
      <c r="U882" s="1"/>
    </row>
    <row r="883" spans="1:21" s="3" customFormat="1" x14ac:dyDescent="0.25">
      <c r="A883" s="57"/>
      <c r="B883" s="2"/>
      <c r="D883" s="4"/>
      <c r="E883" s="4"/>
      <c r="F883" s="4"/>
      <c r="H883" s="4"/>
      <c r="I883" s="4"/>
      <c r="J883" s="4"/>
      <c r="K883" s="5"/>
      <c r="L883" s="6"/>
      <c r="M883" s="1"/>
      <c r="N883" s="1"/>
      <c r="O883" s="1"/>
      <c r="P883" s="1"/>
      <c r="Q883" s="1"/>
      <c r="R883" s="1"/>
      <c r="S883" s="1"/>
      <c r="T883" s="1"/>
      <c r="U883" s="1"/>
    </row>
    <row r="884" spans="1:21" s="3" customFormat="1" x14ac:dyDescent="0.25">
      <c r="A884" s="57"/>
      <c r="B884" s="2"/>
      <c r="D884" s="4"/>
      <c r="F884" s="4"/>
      <c r="H884" s="4"/>
      <c r="I884" s="4"/>
      <c r="K884" s="5"/>
      <c r="L884" s="6"/>
      <c r="M884" s="1"/>
      <c r="N884" s="1"/>
      <c r="O884" s="1"/>
      <c r="P884" s="1"/>
      <c r="Q884" s="1"/>
      <c r="R884" s="1"/>
      <c r="S884" s="1"/>
      <c r="T884" s="1"/>
      <c r="U884" s="1"/>
    </row>
    <row r="885" spans="1:21" s="3" customFormat="1" x14ac:dyDescent="0.25">
      <c r="A885" s="57"/>
      <c r="B885" s="2"/>
      <c r="E885" s="4"/>
      <c r="F885" s="4"/>
      <c r="H885" s="4"/>
      <c r="I885" s="4"/>
      <c r="J885" s="4"/>
      <c r="K885" s="5"/>
      <c r="L885" s="6"/>
      <c r="M885" s="1"/>
      <c r="N885" s="1"/>
      <c r="O885" s="1"/>
      <c r="P885" s="1"/>
      <c r="Q885" s="1"/>
      <c r="R885" s="1"/>
      <c r="S885" s="1"/>
      <c r="T885" s="1"/>
      <c r="U885" s="1"/>
    </row>
    <row r="886" spans="1:21" s="3" customFormat="1" x14ac:dyDescent="0.25">
      <c r="A886" s="57"/>
      <c r="B886" s="2"/>
      <c r="D886" s="4"/>
      <c r="E886" s="4"/>
      <c r="F886" s="4"/>
      <c r="H886" s="4"/>
      <c r="I886" s="4"/>
      <c r="J886" s="4"/>
      <c r="K886" s="5"/>
      <c r="L886" s="6"/>
      <c r="M886" s="1"/>
      <c r="N886" s="1"/>
      <c r="O886" s="1"/>
      <c r="P886" s="1"/>
      <c r="Q886" s="1"/>
      <c r="R886" s="1"/>
      <c r="S886" s="1"/>
      <c r="T886" s="1"/>
      <c r="U886" s="1"/>
    </row>
    <row r="887" spans="1:21" s="3" customFormat="1" x14ac:dyDescent="0.25">
      <c r="A887" s="57"/>
      <c r="B887" s="2"/>
      <c r="D887" s="4"/>
      <c r="F887" s="4"/>
      <c r="H887" s="4"/>
      <c r="I887" s="4"/>
      <c r="K887" s="5"/>
      <c r="L887" s="6"/>
      <c r="M887" s="1"/>
      <c r="N887" s="1"/>
      <c r="O887" s="1"/>
      <c r="P887" s="1"/>
      <c r="Q887" s="1"/>
      <c r="R887" s="1"/>
      <c r="S887" s="1"/>
      <c r="T887" s="1"/>
      <c r="U887" s="1"/>
    </row>
    <row r="888" spans="1:21" s="3" customFormat="1" x14ac:dyDescent="0.25">
      <c r="A888" s="57"/>
      <c r="B888" s="2"/>
      <c r="F888" s="4"/>
      <c r="H888" s="4"/>
      <c r="I888" s="4"/>
      <c r="K888" s="5"/>
      <c r="L888" s="6"/>
      <c r="M888" s="1"/>
      <c r="N888" s="1"/>
      <c r="O888" s="1"/>
      <c r="P888" s="1"/>
      <c r="Q888" s="1"/>
      <c r="R888" s="1"/>
      <c r="S888" s="1"/>
      <c r="T888" s="1"/>
      <c r="U888" s="1"/>
    </row>
    <row r="889" spans="1:21" s="3" customFormat="1" x14ac:dyDescent="0.25">
      <c r="A889" s="57"/>
      <c r="B889" s="2"/>
      <c r="F889" s="4"/>
      <c r="H889" s="4"/>
      <c r="I889" s="4"/>
      <c r="K889" s="5"/>
      <c r="L889" s="6"/>
      <c r="M889" s="1"/>
      <c r="N889" s="1"/>
      <c r="O889" s="1"/>
      <c r="P889" s="1"/>
      <c r="Q889" s="1"/>
      <c r="R889" s="1"/>
      <c r="S889" s="1"/>
      <c r="T889" s="1"/>
      <c r="U889" s="1"/>
    </row>
    <row r="890" spans="1:21" s="3" customFormat="1" x14ac:dyDescent="0.25">
      <c r="A890" s="57"/>
      <c r="B890" s="2"/>
      <c r="E890" s="4"/>
      <c r="F890" s="4"/>
      <c r="H890" s="4"/>
      <c r="I890" s="4"/>
      <c r="J890" s="4"/>
      <c r="K890" s="5"/>
      <c r="L890" s="6"/>
      <c r="M890" s="1"/>
      <c r="N890" s="1"/>
      <c r="O890" s="1"/>
      <c r="P890" s="1"/>
      <c r="Q890" s="1"/>
      <c r="R890" s="1"/>
      <c r="S890" s="1"/>
      <c r="T890" s="1"/>
      <c r="U890" s="1"/>
    </row>
    <row r="891" spans="1:21" s="3" customFormat="1" x14ac:dyDescent="0.25">
      <c r="A891" s="57"/>
      <c r="B891" s="2"/>
      <c r="D891" s="4"/>
      <c r="E891" s="4"/>
      <c r="F891" s="4"/>
      <c r="H891" s="4"/>
      <c r="I891" s="4"/>
      <c r="J891" s="4"/>
      <c r="K891" s="5"/>
      <c r="L891" s="6"/>
      <c r="M891" s="1"/>
      <c r="N891" s="1"/>
      <c r="O891" s="1"/>
      <c r="P891" s="1"/>
      <c r="Q891" s="1"/>
      <c r="R891" s="1"/>
      <c r="S891" s="1"/>
      <c r="T891" s="1"/>
      <c r="U891" s="1"/>
    </row>
    <row r="892" spans="1:21" s="3" customFormat="1" x14ac:dyDescent="0.25">
      <c r="A892" s="57"/>
      <c r="B892" s="2"/>
      <c r="D892" s="4"/>
      <c r="F892" s="4"/>
      <c r="H892" s="4"/>
      <c r="I892" s="4"/>
      <c r="K892" s="5"/>
      <c r="L892" s="6"/>
      <c r="M892" s="1"/>
      <c r="N892" s="1"/>
      <c r="O892" s="1"/>
      <c r="P892" s="1"/>
      <c r="Q892" s="1"/>
      <c r="R892" s="1"/>
      <c r="S892" s="1"/>
      <c r="T892" s="1"/>
      <c r="U892" s="1"/>
    </row>
    <row r="893" spans="1:21" s="3" customFormat="1" x14ac:dyDescent="0.25">
      <c r="A893" s="57"/>
      <c r="B893" s="2"/>
      <c r="E893" s="4"/>
      <c r="F893" s="4"/>
      <c r="H893" s="4"/>
      <c r="I893" s="4"/>
      <c r="J893" s="4"/>
      <c r="K893" s="5"/>
      <c r="L893" s="6"/>
      <c r="M893" s="1"/>
      <c r="N893" s="1"/>
      <c r="O893" s="1"/>
      <c r="P893" s="1"/>
      <c r="Q893" s="1"/>
      <c r="R893" s="1"/>
      <c r="S893" s="1"/>
      <c r="T893" s="1"/>
      <c r="U893" s="1"/>
    </row>
    <row r="894" spans="1:21" s="3" customFormat="1" x14ac:dyDescent="0.25">
      <c r="A894" s="57"/>
      <c r="B894" s="2"/>
      <c r="D894" s="4"/>
      <c r="E894" s="4"/>
      <c r="F894" s="4"/>
      <c r="H894" s="4"/>
      <c r="I894" s="4"/>
      <c r="J894" s="4"/>
      <c r="K894" s="5"/>
      <c r="L894" s="6"/>
      <c r="M894" s="1"/>
      <c r="N894" s="1"/>
      <c r="O894" s="1"/>
      <c r="P894" s="1"/>
      <c r="Q894" s="1"/>
      <c r="R894" s="1"/>
      <c r="S894" s="1"/>
      <c r="T894" s="1"/>
      <c r="U894" s="1"/>
    </row>
    <row r="895" spans="1:21" s="3" customFormat="1" x14ac:dyDescent="0.25">
      <c r="A895" s="57"/>
      <c r="B895" s="2"/>
      <c r="D895" s="4"/>
      <c r="E895" s="4"/>
      <c r="F895" s="4"/>
      <c r="H895" s="4"/>
      <c r="I895" s="4"/>
      <c r="J895" s="4"/>
      <c r="K895" s="5"/>
      <c r="L895" s="6"/>
      <c r="M895" s="1"/>
      <c r="N895" s="1"/>
      <c r="O895" s="1"/>
      <c r="P895" s="1"/>
      <c r="Q895" s="1"/>
      <c r="R895" s="1"/>
      <c r="S895" s="1"/>
      <c r="T895" s="1"/>
      <c r="U895" s="1"/>
    </row>
    <row r="896" spans="1:21" s="3" customFormat="1" x14ac:dyDescent="0.25">
      <c r="A896" s="57"/>
      <c r="B896" s="2"/>
      <c r="D896" s="4"/>
      <c r="E896" s="4"/>
      <c r="F896" s="4"/>
      <c r="H896" s="4"/>
      <c r="I896" s="4"/>
      <c r="J896" s="4"/>
      <c r="K896" s="5"/>
      <c r="L896" s="6"/>
      <c r="M896" s="1"/>
      <c r="N896" s="1"/>
      <c r="O896" s="1"/>
      <c r="P896" s="1"/>
      <c r="Q896" s="1"/>
      <c r="R896" s="1"/>
      <c r="S896" s="1"/>
      <c r="T896" s="1"/>
      <c r="U896" s="1"/>
    </row>
    <row r="897" spans="1:21" s="3" customFormat="1" x14ac:dyDescent="0.25">
      <c r="A897" s="57"/>
      <c r="B897" s="2"/>
      <c r="D897" s="4"/>
      <c r="F897" s="4"/>
      <c r="H897" s="4"/>
      <c r="I897" s="4"/>
      <c r="K897" s="5"/>
      <c r="L897" s="6"/>
      <c r="M897" s="1"/>
      <c r="N897" s="1"/>
      <c r="O897" s="1"/>
      <c r="P897" s="1"/>
      <c r="Q897" s="1"/>
      <c r="R897" s="1"/>
      <c r="S897" s="1"/>
      <c r="T897" s="1"/>
      <c r="U897" s="1"/>
    </row>
    <row r="898" spans="1:21" s="3" customFormat="1" x14ac:dyDescent="0.25">
      <c r="A898" s="57"/>
      <c r="B898" s="2"/>
      <c r="E898" s="4"/>
      <c r="F898" s="4"/>
      <c r="H898" s="4"/>
      <c r="I898" s="4"/>
      <c r="J898" s="4"/>
      <c r="K898" s="5"/>
      <c r="L898" s="6"/>
      <c r="M898" s="1"/>
      <c r="N898" s="1"/>
      <c r="O898" s="1"/>
      <c r="P898" s="1"/>
      <c r="Q898" s="1"/>
      <c r="R898" s="1"/>
      <c r="S898" s="1"/>
      <c r="T898" s="1"/>
      <c r="U898" s="1"/>
    </row>
    <row r="899" spans="1:21" s="3" customFormat="1" x14ac:dyDescent="0.25">
      <c r="A899" s="57"/>
      <c r="B899" s="2"/>
      <c r="D899" s="4"/>
      <c r="F899" s="4"/>
      <c r="H899" s="4"/>
      <c r="I899" s="4"/>
      <c r="K899" s="5"/>
      <c r="L899" s="6"/>
      <c r="M899" s="1"/>
      <c r="N899" s="1"/>
      <c r="O899" s="1"/>
      <c r="P899" s="1"/>
      <c r="Q899" s="1"/>
      <c r="R899" s="1"/>
      <c r="S899" s="1"/>
      <c r="T899" s="1"/>
      <c r="U899" s="1"/>
    </row>
    <row r="900" spans="1:21" s="3" customFormat="1" x14ac:dyDescent="0.25">
      <c r="A900" s="57"/>
      <c r="B900" s="2"/>
      <c r="E900" s="4"/>
      <c r="F900" s="4"/>
      <c r="H900" s="4"/>
      <c r="I900" s="4"/>
      <c r="J900" s="4"/>
      <c r="K900" s="5"/>
      <c r="L900" s="6"/>
      <c r="M900" s="1"/>
      <c r="N900" s="1"/>
      <c r="O900" s="1"/>
      <c r="P900" s="1"/>
      <c r="Q900" s="1"/>
      <c r="R900" s="1"/>
      <c r="S900" s="1"/>
      <c r="T900" s="1"/>
      <c r="U900" s="1"/>
    </row>
    <row r="901" spans="1:21" s="3" customFormat="1" x14ac:dyDescent="0.25">
      <c r="A901" s="57"/>
      <c r="B901" s="2"/>
      <c r="D901" s="4"/>
      <c r="E901" s="4"/>
      <c r="F901" s="4"/>
      <c r="H901" s="4"/>
      <c r="I901" s="4"/>
      <c r="J901" s="4"/>
      <c r="K901" s="5"/>
      <c r="L901" s="6"/>
      <c r="M901" s="1"/>
      <c r="N901" s="1"/>
      <c r="O901" s="1"/>
      <c r="P901" s="1"/>
      <c r="Q901" s="1"/>
      <c r="R901" s="1"/>
      <c r="S901" s="1"/>
      <c r="T901" s="1"/>
      <c r="U901" s="1"/>
    </row>
    <row r="902" spans="1:21" s="3" customFormat="1" x14ac:dyDescent="0.25">
      <c r="A902" s="57"/>
      <c r="B902" s="2"/>
      <c r="D902" s="4"/>
      <c r="F902" s="4"/>
      <c r="H902" s="4"/>
      <c r="I902" s="4"/>
      <c r="K902" s="5"/>
      <c r="L902" s="6"/>
      <c r="M902" s="1"/>
      <c r="N902" s="1"/>
      <c r="O902" s="1"/>
      <c r="P902" s="1"/>
      <c r="Q902" s="1"/>
      <c r="R902" s="1"/>
      <c r="S902" s="1"/>
      <c r="T902" s="1"/>
      <c r="U902" s="1"/>
    </row>
    <row r="903" spans="1:21" s="3" customFormat="1" x14ac:dyDescent="0.25">
      <c r="A903" s="57"/>
      <c r="B903" s="2"/>
      <c r="E903" s="4"/>
      <c r="F903" s="4"/>
      <c r="H903" s="4"/>
      <c r="I903" s="4"/>
      <c r="J903" s="4"/>
      <c r="K903" s="5"/>
      <c r="L903" s="6"/>
      <c r="M903" s="1"/>
      <c r="N903" s="1"/>
      <c r="O903" s="1"/>
      <c r="P903" s="1"/>
      <c r="Q903" s="1"/>
      <c r="R903" s="1"/>
      <c r="S903" s="1"/>
      <c r="T903" s="1"/>
      <c r="U903" s="1"/>
    </row>
    <row r="904" spans="1:21" s="3" customFormat="1" x14ac:dyDescent="0.25">
      <c r="A904" s="57"/>
      <c r="B904" s="2"/>
      <c r="D904" s="4"/>
      <c r="F904" s="4"/>
      <c r="H904" s="4"/>
      <c r="I904" s="4"/>
      <c r="K904" s="5"/>
      <c r="L904" s="6"/>
      <c r="M904" s="1"/>
      <c r="N904" s="1"/>
      <c r="O904" s="1"/>
      <c r="P904" s="1"/>
      <c r="Q904" s="1"/>
      <c r="R904" s="1"/>
      <c r="S904" s="1"/>
      <c r="T904" s="1"/>
      <c r="U904" s="1"/>
    </row>
    <row r="905" spans="1:21" s="3" customFormat="1" x14ac:dyDescent="0.25">
      <c r="A905" s="57"/>
      <c r="B905" s="2"/>
      <c r="F905" s="4"/>
      <c r="H905" s="4"/>
      <c r="I905" s="4"/>
      <c r="K905" s="5"/>
      <c r="L905" s="6"/>
      <c r="M905" s="1"/>
      <c r="N905" s="1"/>
      <c r="O905" s="1"/>
      <c r="P905" s="1"/>
      <c r="Q905" s="1"/>
      <c r="R905" s="1"/>
      <c r="S905" s="1"/>
      <c r="T905" s="1"/>
      <c r="U905" s="1"/>
    </row>
    <row r="906" spans="1:21" s="3" customFormat="1" x14ac:dyDescent="0.25">
      <c r="A906" s="57"/>
      <c r="B906" s="2"/>
      <c r="E906" s="4"/>
      <c r="F906" s="4"/>
      <c r="H906" s="4"/>
      <c r="I906" s="4"/>
      <c r="J906" s="4"/>
      <c r="K906" s="5"/>
      <c r="L906" s="6"/>
      <c r="M906" s="1"/>
      <c r="N906" s="1"/>
      <c r="O906" s="1"/>
      <c r="P906" s="1"/>
      <c r="Q906" s="1"/>
      <c r="R906" s="1"/>
      <c r="S906" s="1"/>
      <c r="T906" s="1"/>
      <c r="U906" s="1"/>
    </row>
    <row r="907" spans="1:21" s="3" customFormat="1" x14ac:dyDescent="0.25">
      <c r="A907" s="57"/>
      <c r="B907" s="2"/>
      <c r="D907" s="4"/>
      <c r="E907" s="4"/>
      <c r="F907" s="4"/>
      <c r="H907" s="4"/>
      <c r="I907" s="4"/>
      <c r="J907" s="4"/>
      <c r="K907" s="5"/>
      <c r="L907" s="6"/>
      <c r="M907" s="1"/>
      <c r="N907" s="1"/>
      <c r="O907" s="1"/>
      <c r="P907" s="1"/>
      <c r="Q907" s="1"/>
      <c r="R907" s="1"/>
      <c r="S907" s="1"/>
      <c r="T907" s="1"/>
      <c r="U907" s="1"/>
    </row>
    <row r="908" spans="1:21" s="3" customFormat="1" x14ac:dyDescent="0.25">
      <c r="A908" s="57"/>
      <c r="B908" s="2"/>
      <c r="D908" s="4"/>
      <c r="E908" s="4"/>
      <c r="F908" s="4"/>
      <c r="H908" s="4"/>
      <c r="I908" s="4"/>
      <c r="J908" s="4"/>
      <c r="K908" s="5"/>
      <c r="L908" s="6"/>
      <c r="M908" s="1"/>
      <c r="N908" s="1"/>
      <c r="O908" s="1"/>
      <c r="P908" s="1"/>
      <c r="Q908" s="1"/>
      <c r="R908" s="1"/>
      <c r="S908" s="1"/>
      <c r="T908" s="1"/>
      <c r="U908" s="1"/>
    </row>
    <row r="909" spans="1:21" s="3" customFormat="1" x14ac:dyDescent="0.25">
      <c r="A909" s="57"/>
      <c r="B909" s="2"/>
      <c r="D909" s="4"/>
      <c r="E909" s="4"/>
      <c r="F909" s="4"/>
      <c r="H909" s="4"/>
      <c r="I909" s="4"/>
      <c r="J909" s="4"/>
      <c r="K909" s="5"/>
      <c r="L909" s="6"/>
      <c r="M909" s="1"/>
      <c r="N909" s="1"/>
      <c r="O909" s="1"/>
      <c r="P909" s="1"/>
      <c r="Q909" s="1"/>
      <c r="R909" s="1"/>
      <c r="S909" s="1"/>
      <c r="T909" s="1"/>
      <c r="U909" s="1"/>
    </row>
    <row r="910" spans="1:21" s="3" customFormat="1" x14ac:dyDescent="0.25">
      <c r="A910" s="1"/>
      <c r="B910" s="2"/>
      <c r="D910" s="4"/>
      <c r="E910" s="4"/>
      <c r="F910" s="4"/>
      <c r="H910" s="4"/>
      <c r="I910" s="4"/>
      <c r="J910" s="4"/>
      <c r="K910" s="5"/>
      <c r="L910" s="6"/>
      <c r="M910" s="1"/>
      <c r="N910" s="1"/>
      <c r="O910" s="1"/>
      <c r="P910" s="1"/>
      <c r="Q910" s="1"/>
      <c r="R910" s="1"/>
      <c r="S910" s="1"/>
      <c r="T910" s="1"/>
      <c r="U910" s="1"/>
    </row>
    <row r="913" spans="1:21" s="3" customFormat="1" x14ac:dyDescent="0.25">
      <c r="A913" s="1"/>
      <c r="B913" s="2"/>
      <c r="D913" s="4"/>
      <c r="E913" s="4"/>
      <c r="F913" s="4"/>
      <c r="H913" s="4"/>
      <c r="I913" s="4"/>
      <c r="J913" s="4"/>
      <c r="K913" s="5"/>
      <c r="L913" s="6"/>
      <c r="M913" s="1"/>
      <c r="N913" s="1"/>
      <c r="O913" s="1"/>
      <c r="P913" s="1"/>
      <c r="Q913" s="1"/>
      <c r="R913" s="1"/>
      <c r="S913" s="1"/>
      <c r="T913" s="1"/>
      <c r="U913" s="1"/>
    </row>
    <row r="914" spans="1:21" s="3" customFormat="1" x14ac:dyDescent="0.25">
      <c r="A914" s="1"/>
      <c r="B914" s="2"/>
      <c r="D914" s="4"/>
      <c r="E914" s="4"/>
      <c r="F914" s="4"/>
      <c r="H914" s="4"/>
      <c r="I914" s="4"/>
      <c r="J914" s="4"/>
      <c r="K914" s="5"/>
      <c r="L914" s="6"/>
      <c r="M914" s="1"/>
      <c r="N914" s="1"/>
      <c r="O914" s="1"/>
      <c r="P914" s="1"/>
      <c r="Q914" s="1"/>
      <c r="R914" s="1"/>
      <c r="S914" s="1"/>
      <c r="T914" s="1"/>
      <c r="U914" s="1"/>
    </row>
    <row r="915" spans="1:21" s="3" customFormat="1" x14ac:dyDescent="0.25">
      <c r="A915" s="1"/>
      <c r="B915" s="2"/>
      <c r="D915" s="4"/>
      <c r="E915" s="4"/>
      <c r="F915" s="4"/>
      <c r="H915" s="4"/>
      <c r="I915" s="4"/>
      <c r="J915" s="4"/>
      <c r="K915" s="5"/>
      <c r="L915" s="6"/>
      <c r="M915" s="1"/>
      <c r="N915" s="1"/>
      <c r="O915" s="1"/>
      <c r="P915" s="1"/>
      <c r="Q915" s="1"/>
      <c r="R915" s="1"/>
      <c r="S915" s="1"/>
      <c r="T915" s="1"/>
      <c r="U915" s="1"/>
    </row>
    <row r="917" spans="1:21" s="3" customFormat="1" x14ac:dyDescent="0.25">
      <c r="A917" s="1"/>
      <c r="B917" s="2"/>
      <c r="D917" s="4"/>
      <c r="F917" s="4"/>
      <c r="H917" s="4"/>
      <c r="I917" s="4"/>
      <c r="K917" s="5"/>
      <c r="L917" s="6"/>
      <c r="M917" s="1"/>
      <c r="N917" s="1"/>
      <c r="O917" s="1"/>
      <c r="P917" s="1"/>
      <c r="Q917" s="1"/>
      <c r="R917" s="1"/>
      <c r="S917" s="1"/>
      <c r="T917" s="1"/>
      <c r="U917" s="1"/>
    </row>
    <row r="918" spans="1:21" s="3" customFormat="1" x14ac:dyDescent="0.25">
      <c r="A918" s="1"/>
      <c r="B918" s="2"/>
      <c r="E918" s="4"/>
      <c r="F918" s="4"/>
      <c r="H918" s="4"/>
      <c r="I918" s="4"/>
      <c r="J918" s="4"/>
      <c r="K918" s="5"/>
      <c r="L918" s="6"/>
      <c r="M918" s="1"/>
      <c r="N918" s="1"/>
      <c r="O918" s="1"/>
      <c r="P918" s="1"/>
      <c r="Q918" s="1"/>
      <c r="R918" s="1"/>
      <c r="S918" s="1"/>
      <c r="T918" s="1"/>
      <c r="U918" s="1"/>
    </row>
    <row r="919" spans="1:21" s="3" customFormat="1" x14ac:dyDescent="0.25">
      <c r="A919" s="1"/>
      <c r="B919" s="2"/>
      <c r="D919" s="4"/>
      <c r="F919" s="4"/>
      <c r="H919" s="4"/>
      <c r="I919" s="4"/>
      <c r="K919" s="5"/>
      <c r="L919" s="6"/>
      <c r="M919" s="1"/>
      <c r="N919" s="1"/>
      <c r="O919" s="1"/>
      <c r="P919" s="1"/>
      <c r="Q919" s="1"/>
      <c r="R919" s="1"/>
      <c r="S919" s="1"/>
      <c r="T919" s="1"/>
      <c r="U919" s="1"/>
    </row>
    <row r="920" spans="1:21" s="3" customFormat="1" x14ac:dyDescent="0.25">
      <c r="A920" s="1"/>
      <c r="B920" s="2"/>
      <c r="E920" s="4"/>
      <c r="F920" s="4"/>
      <c r="H920" s="4"/>
      <c r="I920" s="4"/>
      <c r="J920" s="4"/>
      <c r="K920" s="5"/>
      <c r="L920" s="6"/>
      <c r="M920" s="1"/>
      <c r="N920" s="1"/>
      <c r="O920" s="1"/>
      <c r="P920" s="1"/>
      <c r="Q920" s="1"/>
      <c r="R920" s="1"/>
      <c r="S920" s="1"/>
      <c r="T920" s="1"/>
      <c r="U920" s="1"/>
    </row>
    <row r="921" spans="1:21" s="3" customFormat="1" x14ac:dyDescent="0.25">
      <c r="A921" s="1"/>
      <c r="B921" s="2"/>
      <c r="D921" s="4"/>
      <c r="F921" s="4"/>
      <c r="H921" s="4"/>
      <c r="I921" s="4"/>
      <c r="K921" s="5"/>
      <c r="L921" s="6"/>
      <c r="M921" s="1"/>
      <c r="N921" s="1"/>
      <c r="O921" s="1"/>
      <c r="P921" s="1"/>
      <c r="Q921" s="1"/>
      <c r="R921" s="1"/>
      <c r="S921" s="1"/>
      <c r="T921" s="1"/>
      <c r="U921" s="1"/>
    </row>
    <row r="922" spans="1:21" s="3" customFormat="1" x14ac:dyDescent="0.25">
      <c r="A922" s="1"/>
      <c r="B922" s="2"/>
      <c r="E922" s="4"/>
      <c r="F922" s="4"/>
      <c r="H922" s="4"/>
      <c r="I922" s="4"/>
      <c r="J922" s="4"/>
      <c r="K922" s="5"/>
      <c r="L922" s="6"/>
      <c r="M922" s="1"/>
      <c r="N922" s="1"/>
      <c r="O922" s="1"/>
      <c r="P922" s="1"/>
      <c r="Q922" s="1"/>
      <c r="R922" s="1"/>
      <c r="S922" s="1"/>
      <c r="T922" s="1"/>
      <c r="U922" s="1"/>
    </row>
    <row r="923" spans="1:21" s="3" customFormat="1" x14ac:dyDescent="0.25">
      <c r="A923" s="1"/>
      <c r="B923" s="2"/>
      <c r="D923" s="4"/>
      <c r="F923" s="4"/>
      <c r="H923" s="4"/>
      <c r="I923" s="4"/>
      <c r="K923" s="5"/>
      <c r="L923" s="6"/>
      <c r="M923" s="1"/>
      <c r="N923" s="1"/>
      <c r="O923" s="1"/>
      <c r="P923" s="1"/>
      <c r="Q923" s="1"/>
      <c r="R923" s="1"/>
      <c r="S923" s="1"/>
      <c r="T923" s="1"/>
      <c r="U923" s="1"/>
    </row>
    <row r="924" spans="1:21" s="3" customFormat="1" x14ac:dyDescent="0.25">
      <c r="A924" s="1"/>
      <c r="B924" s="2"/>
      <c r="F924" s="4"/>
      <c r="H924" s="4"/>
      <c r="I924" s="4"/>
      <c r="K924" s="5"/>
      <c r="L924" s="6"/>
      <c r="M924" s="1"/>
      <c r="N924" s="1"/>
      <c r="O924" s="1"/>
      <c r="P924" s="1"/>
      <c r="Q924" s="1"/>
      <c r="R924" s="1"/>
      <c r="S924" s="1"/>
      <c r="T924" s="1"/>
      <c r="U924" s="1"/>
    </row>
    <row r="925" spans="1:21" s="3" customFormat="1" x14ac:dyDescent="0.25">
      <c r="A925" s="1"/>
      <c r="B925" s="2"/>
      <c r="E925" s="4"/>
      <c r="F925" s="4"/>
      <c r="H925" s="4"/>
      <c r="I925" s="4"/>
      <c r="J925" s="4"/>
      <c r="K925" s="5"/>
      <c r="L925" s="6"/>
      <c r="M925" s="1"/>
      <c r="N925" s="1"/>
      <c r="O925" s="1"/>
      <c r="P925" s="1"/>
      <c r="Q925" s="1"/>
      <c r="R925" s="1"/>
      <c r="S925" s="1"/>
      <c r="T925" s="1"/>
      <c r="U925" s="1"/>
    </row>
    <row r="926" spans="1:21" s="3" customFormat="1" x14ac:dyDescent="0.25">
      <c r="A926" s="1"/>
      <c r="B926" s="2"/>
      <c r="D926" s="4"/>
      <c r="F926" s="4"/>
      <c r="H926" s="4"/>
      <c r="I926" s="4"/>
      <c r="K926" s="5"/>
      <c r="L926" s="6"/>
      <c r="M926" s="1"/>
      <c r="N926" s="1"/>
      <c r="O926" s="1"/>
      <c r="P926" s="1"/>
      <c r="Q926" s="1"/>
      <c r="R926" s="1"/>
      <c r="S926" s="1"/>
      <c r="T926" s="1"/>
      <c r="U926" s="1"/>
    </row>
    <row r="927" spans="1:21" s="3" customFormat="1" x14ac:dyDescent="0.25">
      <c r="A927" s="1"/>
      <c r="B927" s="2"/>
      <c r="F927" s="4"/>
      <c r="H927" s="4"/>
      <c r="I927" s="4"/>
      <c r="K927" s="5"/>
      <c r="L927" s="6"/>
      <c r="M927" s="1"/>
      <c r="N927" s="1"/>
      <c r="O927" s="1"/>
      <c r="P927" s="1"/>
      <c r="Q927" s="1"/>
      <c r="R927" s="1"/>
      <c r="S927" s="1"/>
      <c r="T927" s="1"/>
      <c r="U927" s="1"/>
    </row>
    <row r="928" spans="1:21" s="3" customFormat="1" x14ac:dyDescent="0.25">
      <c r="A928" s="1"/>
      <c r="B928" s="2"/>
      <c r="E928" s="4"/>
      <c r="F928" s="4"/>
      <c r="H928" s="4"/>
      <c r="I928" s="4"/>
      <c r="J928" s="4"/>
      <c r="K928" s="5"/>
      <c r="L928" s="6"/>
      <c r="M928" s="1"/>
      <c r="N928" s="1"/>
      <c r="O928" s="1"/>
      <c r="P928" s="1"/>
      <c r="Q928" s="1"/>
      <c r="R928" s="1"/>
      <c r="S928" s="1"/>
      <c r="T928" s="1"/>
      <c r="U928" s="1"/>
    </row>
    <row r="930" spans="1:21" s="3" customFormat="1" x14ac:dyDescent="0.25">
      <c r="A930" s="1"/>
      <c r="B930" s="2"/>
      <c r="D930" s="4"/>
      <c r="E930" s="4"/>
      <c r="F930" s="4"/>
      <c r="H930" s="4"/>
      <c r="I930" s="4"/>
      <c r="J930" s="4"/>
      <c r="K930" s="5"/>
      <c r="L930" s="6"/>
      <c r="M930" s="1"/>
      <c r="N930" s="1"/>
      <c r="O930" s="1"/>
      <c r="P930" s="1"/>
      <c r="Q930" s="1"/>
      <c r="R930" s="1"/>
      <c r="S930" s="1"/>
      <c r="T930" s="1"/>
      <c r="U930" s="1"/>
    </row>
    <row r="931" spans="1:21" s="3" customFormat="1" x14ac:dyDescent="0.25">
      <c r="A931" s="1"/>
      <c r="B931" s="2"/>
      <c r="D931" s="4"/>
      <c r="E931" s="4"/>
      <c r="F931" s="4"/>
      <c r="H931" s="4"/>
      <c r="I931" s="4"/>
      <c r="J931" s="4"/>
      <c r="K931" s="5"/>
      <c r="L931" s="6"/>
      <c r="M931" s="1"/>
      <c r="N931" s="1"/>
      <c r="O931" s="1"/>
      <c r="P931" s="1"/>
      <c r="Q931" s="1"/>
      <c r="R931" s="1"/>
      <c r="S931" s="1"/>
      <c r="T931" s="1"/>
      <c r="U931" s="1"/>
    </row>
    <row r="934" spans="1:21" s="3" customFormat="1" x14ac:dyDescent="0.25">
      <c r="A934" s="1"/>
      <c r="B934" s="2"/>
      <c r="D934" s="4"/>
      <c r="F934" s="4"/>
      <c r="H934" s="4"/>
      <c r="I934" s="4"/>
      <c r="K934" s="5"/>
      <c r="L934" s="6"/>
      <c r="M934" s="1"/>
      <c r="N934" s="1"/>
      <c r="O934" s="1"/>
      <c r="P934" s="1"/>
      <c r="Q934" s="1"/>
      <c r="R934" s="1"/>
      <c r="S934" s="1"/>
      <c r="T934" s="1"/>
      <c r="U934" s="1"/>
    </row>
    <row r="935" spans="1:21" s="3" customFormat="1" x14ac:dyDescent="0.25">
      <c r="A935" s="1"/>
      <c r="B935" s="2"/>
      <c r="E935" s="4"/>
      <c r="F935" s="4"/>
      <c r="H935" s="4"/>
      <c r="I935" s="4"/>
      <c r="J935" s="4"/>
      <c r="K935" s="5"/>
      <c r="L935" s="6"/>
      <c r="M935" s="1"/>
      <c r="N935" s="1"/>
      <c r="O935" s="1"/>
      <c r="P935" s="1"/>
      <c r="Q935" s="1"/>
      <c r="R935" s="1"/>
      <c r="S935" s="1"/>
      <c r="T935" s="1"/>
      <c r="U935" s="1"/>
    </row>
    <row r="943" spans="1:21" s="3" customFormat="1" x14ac:dyDescent="0.25">
      <c r="A943" s="1"/>
      <c r="B943" s="2"/>
      <c r="D943" s="4"/>
      <c r="F943" s="4"/>
      <c r="H943" s="4"/>
      <c r="I943" s="4"/>
      <c r="K943" s="5"/>
      <c r="L943" s="6"/>
      <c r="M943" s="1"/>
      <c r="N943" s="1"/>
      <c r="O943" s="1"/>
      <c r="P943" s="1"/>
      <c r="Q943" s="1"/>
      <c r="R943" s="1"/>
      <c r="S943" s="1"/>
      <c r="T943" s="1"/>
      <c r="U943" s="1"/>
    </row>
    <row r="944" spans="1:21" s="3" customFormat="1" x14ac:dyDescent="0.25">
      <c r="A944" s="1"/>
      <c r="B944" s="2"/>
      <c r="F944" s="4"/>
      <c r="H944" s="4"/>
      <c r="I944" s="4"/>
      <c r="K944" s="5"/>
      <c r="L944" s="6"/>
      <c r="M944" s="1"/>
      <c r="N944" s="1"/>
      <c r="O944" s="1"/>
      <c r="P944" s="1"/>
      <c r="Q944" s="1"/>
      <c r="R944" s="1"/>
      <c r="S944" s="1"/>
      <c r="T944" s="1"/>
      <c r="U944" s="1"/>
    </row>
    <row r="945" spans="1:21" s="3" customFormat="1" x14ac:dyDescent="0.25">
      <c r="A945" s="1"/>
      <c r="B945" s="2"/>
      <c r="F945" s="4"/>
      <c r="H945" s="4"/>
      <c r="I945" s="4"/>
      <c r="K945" s="5"/>
      <c r="L945" s="6"/>
      <c r="M945" s="1"/>
      <c r="N945" s="1"/>
      <c r="O945" s="1"/>
      <c r="P945" s="1"/>
      <c r="Q945" s="1"/>
      <c r="R945" s="1"/>
      <c r="S945" s="1"/>
      <c r="T945" s="1"/>
      <c r="U945" s="1"/>
    </row>
    <row r="946" spans="1:21" s="3" customFormat="1" x14ac:dyDescent="0.25">
      <c r="A946" s="1"/>
      <c r="B946" s="2"/>
      <c r="F946" s="4"/>
      <c r="H946" s="4"/>
      <c r="I946" s="4"/>
      <c r="K946" s="5"/>
      <c r="L946" s="6"/>
      <c r="M946" s="1"/>
      <c r="N946" s="1"/>
      <c r="O946" s="1"/>
      <c r="P946" s="1"/>
      <c r="Q946" s="1"/>
      <c r="R946" s="1"/>
      <c r="S946" s="1"/>
      <c r="T946" s="1"/>
      <c r="U946" s="1"/>
    </row>
    <row r="947" spans="1:21" s="3" customFormat="1" x14ac:dyDescent="0.25">
      <c r="A947" s="1"/>
      <c r="B947" s="2"/>
      <c r="E947" s="4"/>
      <c r="F947" s="4"/>
      <c r="H947" s="4"/>
      <c r="I947" s="4"/>
      <c r="J947" s="4"/>
      <c r="K947" s="5"/>
      <c r="L947" s="6"/>
      <c r="M947" s="1"/>
      <c r="N947" s="1"/>
      <c r="O947" s="1"/>
      <c r="P947" s="1"/>
      <c r="Q947" s="1"/>
      <c r="R947" s="1"/>
      <c r="S947" s="1"/>
      <c r="T947" s="1"/>
      <c r="U947" s="1"/>
    </row>
    <row r="949" spans="1:21" s="3" customFormat="1" x14ac:dyDescent="0.25">
      <c r="A949" s="1"/>
      <c r="B949" s="2"/>
      <c r="D949" s="4"/>
      <c r="E949" s="4"/>
      <c r="F949" s="4"/>
      <c r="H949" s="4"/>
      <c r="I949" s="4"/>
      <c r="J949" s="4"/>
      <c r="K949" s="5"/>
      <c r="L949" s="6"/>
      <c r="M949" s="1"/>
      <c r="N949" s="1"/>
      <c r="O949" s="1"/>
      <c r="P949" s="1"/>
      <c r="Q949" s="1"/>
      <c r="R949" s="1"/>
      <c r="S949" s="1"/>
      <c r="T949" s="1"/>
      <c r="U949" s="1"/>
    </row>
    <row r="950" spans="1:21" s="3" customFormat="1" x14ac:dyDescent="0.25">
      <c r="A950" s="1"/>
      <c r="B950" s="2"/>
      <c r="D950" s="4"/>
      <c r="F950" s="4"/>
      <c r="H950" s="4"/>
      <c r="I950" s="4"/>
      <c r="K950" s="5"/>
      <c r="L950" s="6"/>
      <c r="M950" s="1"/>
      <c r="N950" s="1"/>
      <c r="O950" s="1"/>
      <c r="P950" s="1"/>
      <c r="Q950" s="1"/>
      <c r="R950" s="1"/>
      <c r="S950" s="1"/>
      <c r="T950" s="1"/>
      <c r="U950" s="1"/>
    </row>
    <row r="951" spans="1:21" s="3" customFormat="1" x14ac:dyDescent="0.25">
      <c r="A951" s="1"/>
      <c r="B951" s="2"/>
      <c r="F951" s="4"/>
      <c r="H951" s="4"/>
      <c r="I951" s="4"/>
      <c r="K951" s="5"/>
      <c r="L951" s="6"/>
      <c r="M951" s="1"/>
      <c r="N951" s="1"/>
      <c r="O951" s="1"/>
      <c r="P951" s="1"/>
      <c r="Q951" s="1"/>
      <c r="R951" s="1"/>
      <c r="S951" s="1"/>
      <c r="T951" s="1"/>
      <c r="U951" s="1"/>
    </row>
    <row r="952" spans="1:21" s="3" customFormat="1" x14ac:dyDescent="0.25">
      <c r="A952" s="1"/>
      <c r="B952" s="2"/>
      <c r="E952" s="4"/>
      <c r="F952" s="4"/>
      <c r="H952" s="4"/>
      <c r="I952" s="4"/>
      <c r="J952" s="4"/>
      <c r="K952" s="5"/>
      <c r="L952" s="6"/>
      <c r="M952" s="1"/>
      <c r="N952" s="1"/>
      <c r="O952" s="1"/>
      <c r="P952" s="1"/>
      <c r="Q952" s="1"/>
      <c r="R952" s="1"/>
      <c r="S952" s="1"/>
      <c r="T952" s="1"/>
      <c r="U952" s="1"/>
    </row>
    <row r="953" spans="1:21" s="3" customFormat="1" x14ac:dyDescent="0.25">
      <c r="A953" s="1"/>
      <c r="B953" s="2"/>
      <c r="D953" s="4"/>
      <c r="E953" s="4"/>
      <c r="F953" s="4"/>
      <c r="H953" s="4"/>
      <c r="I953" s="4"/>
      <c r="J953" s="4"/>
      <c r="K953" s="5"/>
      <c r="L953" s="6"/>
      <c r="M953" s="1"/>
      <c r="N953" s="1"/>
      <c r="O953" s="1"/>
      <c r="P953" s="1"/>
      <c r="Q953" s="1"/>
      <c r="R953" s="1"/>
      <c r="S953" s="1"/>
      <c r="T953" s="1"/>
      <c r="U953" s="1"/>
    </row>
    <row r="960" spans="1:21" s="3" customFormat="1" x14ac:dyDescent="0.25">
      <c r="A960" s="1"/>
      <c r="B960" s="2"/>
      <c r="D960" s="4"/>
      <c r="E960" s="4"/>
      <c r="F960" s="4"/>
      <c r="H960" s="4"/>
      <c r="I960" s="4"/>
      <c r="J960" s="4"/>
      <c r="K960" s="5"/>
      <c r="L960" s="6"/>
      <c r="M960" s="1"/>
      <c r="N960" s="1"/>
      <c r="O960" s="1"/>
      <c r="P960" s="1"/>
      <c r="Q960" s="1"/>
      <c r="R960" s="1"/>
      <c r="S960" s="1"/>
      <c r="T960" s="1"/>
      <c r="U960" s="1"/>
    </row>
    <row r="961" spans="1:21" s="3" customFormat="1" x14ac:dyDescent="0.25">
      <c r="A961" s="1"/>
      <c r="B961" s="2"/>
      <c r="D961" s="4"/>
      <c r="F961" s="4"/>
      <c r="H961" s="4"/>
      <c r="I961" s="4"/>
      <c r="K961" s="5"/>
      <c r="L961" s="6"/>
      <c r="M961" s="1"/>
      <c r="N961" s="1"/>
      <c r="O961" s="1"/>
      <c r="P961" s="1"/>
      <c r="Q961" s="1"/>
      <c r="R961" s="1"/>
      <c r="S961" s="1"/>
      <c r="T961" s="1"/>
      <c r="U961" s="1"/>
    </row>
    <row r="962" spans="1:21" s="3" customFormat="1" x14ac:dyDescent="0.25">
      <c r="A962" s="1"/>
      <c r="B962" s="2"/>
      <c r="E962" s="4"/>
      <c r="F962" s="4"/>
      <c r="H962" s="4"/>
      <c r="I962" s="4"/>
      <c r="J962" s="4"/>
      <c r="K962" s="5"/>
      <c r="L962" s="6"/>
      <c r="M962" s="1"/>
      <c r="N962" s="1"/>
      <c r="O962" s="1"/>
      <c r="P962" s="1"/>
      <c r="Q962" s="1"/>
      <c r="R962" s="1"/>
      <c r="S962" s="1"/>
      <c r="T962" s="1"/>
      <c r="U962" s="1"/>
    </row>
    <row r="969" spans="1:21" s="3" customFormat="1" x14ac:dyDescent="0.25">
      <c r="A969" s="1"/>
      <c r="B969" s="2"/>
      <c r="D969" s="4"/>
      <c r="E969" s="4"/>
      <c r="F969" s="4"/>
      <c r="H969" s="4"/>
      <c r="I969" s="4"/>
      <c r="J969" s="4"/>
      <c r="K969" s="5"/>
      <c r="L969" s="6"/>
      <c r="M969" s="1"/>
      <c r="N969" s="1"/>
      <c r="O969" s="1"/>
      <c r="P969" s="1"/>
      <c r="Q969" s="1"/>
      <c r="R969" s="1"/>
      <c r="S969" s="1"/>
      <c r="T969" s="1"/>
      <c r="U969" s="1"/>
    </row>
    <row r="970" spans="1:21" s="3" customFormat="1" x14ac:dyDescent="0.25">
      <c r="A970" s="1"/>
      <c r="B970" s="2"/>
      <c r="D970" s="4"/>
      <c r="E970" s="4"/>
      <c r="F970" s="4"/>
      <c r="H970" s="4"/>
      <c r="I970" s="4"/>
      <c r="J970" s="4"/>
      <c r="K970" s="5"/>
      <c r="L970" s="6"/>
      <c r="M970" s="1"/>
      <c r="N970" s="1"/>
      <c r="O970" s="1"/>
      <c r="P970" s="1"/>
      <c r="Q970" s="1"/>
      <c r="R970" s="1"/>
      <c r="S970" s="1"/>
      <c r="T970" s="1"/>
      <c r="U970" s="1"/>
    </row>
    <row r="971" spans="1:21" s="3" customFormat="1" x14ac:dyDescent="0.25">
      <c r="A971" s="1"/>
      <c r="B971" s="2"/>
      <c r="D971" s="4"/>
      <c r="F971" s="4"/>
      <c r="H971" s="4"/>
      <c r="I971" s="4"/>
      <c r="K971" s="5"/>
      <c r="L971" s="6"/>
      <c r="M971" s="1"/>
      <c r="N971" s="1"/>
      <c r="O971" s="1"/>
      <c r="P971" s="1"/>
      <c r="Q971" s="1"/>
      <c r="R971" s="1"/>
      <c r="S971" s="1"/>
      <c r="T971" s="1"/>
      <c r="U971" s="1"/>
    </row>
    <row r="972" spans="1:21" s="3" customFormat="1" x14ac:dyDescent="0.25">
      <c r="A972" s="1"/>
      <c r="B972" s="2"/>
      <c r="E972" s="4"/>
      <c r="F972" s="4"/>
      <c r="H972" s="4"/>
      <c r="I972" s="4"/>
      <c r="J972" s="4"/>
      <c r="K972" s="5"/>
      <c r="L972" s="6"/>
      <c r="M972" s="1"/>
      <c r="N972" s="1"/>
      <c r="O972" s="1"/>
      <c r="P972" s="1"/>
      <c r="Q972" s="1"/>
      <c r="R972" s="1"/>
      <c r="S972" s="1"/>
      <c r="T972" s="1"/>
      <c r="U972" s="1"/>
    </row>
    <row r="975" spans="1:21" s="3" customFormat="1" x14ac:dyDescent="0.25">
      <c r="A975" s="1"/>
      <c r="B975" s="2"/>
      <c r="D975" s="4"/>
      <c r="F975" s="4"/>
      <c r="H975" s="4"/>
      <c r="I975" s="4"/>
      <c r="K975" s="5"/>
      <c r="L975" s="6"/>
      <c r="M975" s="1"/>
      <c r="N975" s="1"/>
      <c r="O975" s="1"/>
      <c r="P975" s="1"/>
      <c r="Q975" s="1"/>
      <c r="R975" s="1"/>
      <c r="S975" s="1"/>
      <c r="T975" s="1"/>
      <c r="U975" s="1"/>
    </row>
    <row r="976" spans="1:21" s="3" customFormat="1" x14ac:dyDescent="0.25">
      <c r="A976" s="1"/>
      <c r="B976" s="2"/>
      <c r="E976" s="4"/>
      <c r="F976" s="4"/>
      <c r="H976" s="4"/>
      <c r="I976" s="4"/>
      <c r="J976" s="4"/>
      <c r="K976" s="5"/>
      <c r="L976" s="6"/>
      <c r="M976" s="1"/>
      <c r="N976" s="1"/>
      <c r="O976" s="1"/>
      <c r="P976" s="1"/>
      <c r="Q976" s="1"/>
      <c r="R976" s="1"/>
      <c r="S976" s="1"/>
      <c r="T976" s="1"/>
      <c r="U976" s="1"/>
    </row>
    <row r="977" spans="1:21" s="3" customFormat="1" x14ac:dyDescent="0.25">
      <c r="A977" s="1"/>
      <c r="B977" s="2"/>
      <c r="D977" s="4"/>
      <c r="E977" s="4"/>
      <c r="F977" s="4"/>
      <c r="H977" s="4"/>
      <c r="I977" s="4"/>
      <c r="J977" s="4"/>
      <c r="K977" s="5"/>
      <c r="L977" s="6"/>
      <c r="M977" s="1"/>
      <c r="N977" s="1"/>
      <c r="O977" s="1"/>
      <c r="P977" s="1"/>
      <c r="Q977" s="1"/>
      <c r="R977" s="1"/>
      <c r="S977" s="1"/>
      <c r="T977" s="1"/>
      <c r="U977" s="1"/>
    </row>
    <row r="979" spans="1:21" s="3" customFormat="1" x14ac:dyDescent="0.25">
      <c r="A979" s="1"/>
      <c r="B979" s="2"/>
      <c r="D979" s="4"/>
      <c r="F979" s="4"/>
      <c r="H979" s="4"/>
      <c r="I979" s="4"/>
      <c r="K979" s="5"/>
      <c r="L979" s="6"/>
      <c r="M979" s="1"/>
      <c r="N979" s="1"/>
      <c r="O979" s="1"/>
      <c r="P979" s="1"/>
      <c r="Q979" s="1"/>
      <c r="R979" s="1"/>
      <c r="S979" s="1"/>
      <c r="T979" s="1"/>
      <c r="U979" s="1"/>
    </row>
    <row r="980" spans="1:21" s="3" customFormat="1" x14ac:dyDescent="0.25">
      <c r="A980" s="1"/>
      <c r="B980" s="2"/>
      <c r="E980" s="4"/>
      <c r="F980" s="4"/>
      <c r="H980" s="4"/>
      <c r="I980" s="4"/>
      <c r="J980" s="4"/>
      <c r="K980" s="5"/>
      <c r="L980" s="6"/>
      <c r="M980" s="1"/>
      <c r="N980" s="1"/>
      <c r="O980" s="1"/>
      <c r="P980" s="1"/>
      <c r="Q980" s="1"/>
      <c r="R980" s="1"/>
      <c r="S980" s="1"/>
      <c r="T980" s="1"/>
      <c r="U980" s="1"/>
    </row>
    <row r="984" spans="1:21" s="3" customFormat="1" x14ac:dyDescent="0.25">
      <c r="A984" s="1"/>
      <c r="B984" s="2"/>
      <c r="D984" s="4"/>
      <c r="F984" s="4"/>
      <c r="H984" s="4"/>
      <c r="I984" s="4"/>
      <c r="K984" s="5"/>
      <c r="L984" s="6"/>
      <c r="M984" s="1"/>
      <c r="N984" s="1"/>
      <c r="O984" s="1"/>
      <c r="P984" s="1"/>
      <c r="Q984" s="1"/>
      <c r="R984" s="1"/>
      <c r="S984" s="1"/>
      <c r="T984" s="1"/>
      <c r="U984" s="1"/>
    </row>
    <row r="985" spans="1:21" s="3" customFormat="1" x14ac:dyDescent="0.25">
      <c r="A985" s="1"/>
      <c r="B985" s="2"/>
      <c r="E985" s="4"/>
      <c r="F985" s="4"/>
      <c r="H985" s="4"/>
      <c r="I985" s="4"/>
      <c r="J985" s="4"/>
      <c r="K985" s="5"/>
      <c r="L985" s="6"/>
      <c r="M985" s="1"/>
      <c r="N985" s="1"/>
      <c r="O985" s="1"/>
      <c r="P985" s="1"/>
      <c r="Q985" s="1"/>
      <c r="R985" s="1"/>
      <c r="S985" s="1"/>
      <c r="T985" s="1"/>
      <c r="U985" s="1"/>
    </row>
    <row r="987" spans="1:21" s="3" customFormat="1" x14ac:dyDescent="0.25">
      <c r="A987" s="1"/>
      <c r="B987" s="2"/>
      <c r="D987" s="4"/>
      <c r="E987" s="4"/>
      <c r="F987" s="4"/>
      <c r="H987" s="4"/>
      <c r="I987" s="4"/>
      <c r="J987" s="4"/>
      <c r="K987" s="5"/>
      <c r="L987" s="6"/>
      <c r="M987" s="1"/>
      <c r="N987" s="1"/>
      <c r="O987" s="1"/>
      <c r="P987" s="1"/>
      <c r="Q987" s="1"/>
      <c r="R987" s="1"/>
      <c r="S987" s="1"/>
      <c r="T987" s="1"/>
      <c r="U987" s="1"/>
    </row>
    <row r="989" spans="1:21" s="3" customFormat="1" x14ac:dyDescent="0.25">
      <c r="A989" s="1"/>
      <c r="B989" s="2"/>
      <c r="D989" s="4"/>
      <c r="F989" s="4"/>
      <c r="H989" s="4"/>
      <c r="I989" s="4"/>
      <c r="K989" s="5"/>
      <c r="L989" s="6"/>
      <c r="M989" s="1"/>
      <c r="N989" s="1"/>
      <c r="O989" s="1"/>
      <c r="P989" s="1"/>
      <c r="Q989" s="1"/>
      <c r="R989" s="1"/>
      <c r="S989" s="1"/>
      <c r="T989" s="1"/>
      <c r="U989" s="1"/>
    </row>
    <row r="990" spans="1:21" s="3" customFormat="1" x14ac:dyDescent="0.25">
      <c r="A990" s="1"/>
      <c r="B990" s="2"/>
      <c r="E990" s="4"/>
      <c r="F990" s="4"/>
      <c r="H990" s="4"/>
      <c r="I990" s="4"/>
      <c r="J990" s="4"/>
      <c r="K990" s="5"/>
      <c r="L990" s="6"/>
      <c r="M990" s="1"/>
      <c r="N990" s="1"/>
      <c r="O990" s="1"/>
      <c r="P990" s="1"/>
      <c r="Q990" s="1"/>
      <c r="R990" s="1"/>
      <c r="S990" s="1"/>
      <c r="T990" s="1"/>
      <c r="U990" s="1"/>
    </row>
    <row r="994" spans="1:21" s="3" customFormat="1" x14ac:dyDescent="0.25">
      <c r="A994" s="1"/>
      <c r="B994" s="2"/>
      <c r="D994" s="4"/>
      <c r="F994" s="4"/>
      <c r="H994" s="4"/>
      <c r="I994" s="4"/>
      <c r="K994" s="5"/>
      <c r="L994" s="6"/>
      <c r="M994" s="1"/>
      <c r="N994" s="1"/>
      <c r="O994" s="1"/>
      <c r="P994" s="1"/>
      <c r="Q994" s="1"/>
      <c r="R994" s="1"/>
      <c r="S994" s="1"/>
      <c r="T994" s="1"/>
      <c r="U994" s="1"/>
    </row>
    <row r="995" spans="1:21" s="3" customFormat="1" x14ac:dyDescent="0.25">
      <c r="A995" s="1"/>
      <c r="B995" s="2"/>
      <c r="E995" s="4"/>
      <c r="F995" s="4"/>
      <c r="H995" s="4"/>
      <c r="I995" s="4"/>
      <c r="J995" s="4"/>
      <c r="K995" s="5"/>
      <c r="L995" s="6"/>
      <c r="M995" s="1"/>
      <c r="N995" s="1"/>
      <c r="O995" s="1"/>
      <c r="P995" s="1"/>
      <c r="Q995" s="1"/>
      <c r="R995" s="1"/>
      <c r="S995" s="1"/>
      <c r="T995" s="1"/>
      <c r="U995" s="1"/>
    </row>
    <row r="997" spans="1:21" s="3" customFormat="1" x14ac:dyDescent="0.25">
      <c r="A997" s="1"/>
      <c r="B997" s="2"/>
      <c r="D997" s="4"/>
      <c r="F997" s="4"/>
      <c r="H997" s="4"/>
      <c r="I997" s="4"/>
      <c r="K997" s="5"/>
      <c r="L997" s="6"/>
      <c r="M997" s="1"/>
      <c r="N997" s="1"/>
      <c r="O997" s="1"/>
      <c r="P997" s="1"/>
      <c r="Q997" s="1"/>
      <c r="R997" s="1"/>
      <c r="S997" s="1"/>
      <c r="T997" s="1"/>
      <c r="U997" s="1"/>
    </row>
    <row r="998" spans="1:21" s="3" customFormat="1" x14ac:dyDescent="0.25">
      <c r="A998" s="1"/>
      <c r="B998" s="2"/>
      <c r="E998" s="4"/>
      <c r="F998" s="4"/>
      <c r="H998" s="4"/>
      <c r="I998" s="4"/>
      <c r="J998" s="4"/>
      <c r="K998" s="5"/>
      <c r="L998" s="6"/>
      <c r="M998" s="1"/>
      <c r="N998" s="1"/>
      <c r="O998" s="1"/>
      <c r="P998" s="1"/>
      <c r="Q998" s="1"/>
      <c r="R998" s="1"/>
      <c r="S998" s="1"/>
      <c r="T998" s="1"/>
      <c r="U998" s="1"/>
    </row>
    <row r="999" spans="1:21" s="3" customFormat="1" x14ac:dyDescent="0.25">
      <c r="A999" s="1"/>
      <c r="B999" s="2"/>
      <c r="D999" s="4"/>
      <c r="F999" s="4"/>
      <c r="H999" s="4"/>
      <c r="I999" s="4"/>
      <c r="K999" s="5"/>
      <c r="L999" s="6"/>
      <c r="M999" s="1"/>
      <c r="N999" s="1"/>
      <c r="O999" s="1"/>
      <c r="P999" s="1"/>
      <c r="Q999" s="1"/>
      <c r="R999" s="1"/>
      <c r="S999" s="1"/>
      <c r="T999" s="1"/>
      <c r="U999" s="1"/>
    </row>
    <row r="1000" spans="1:21" s="3" customFormat="1" x14ac:dyDescent="0.25">
      <c r="A1000" s="1"/>
      <c r="B1000" s="2"/>
      <c r="E1000" s="4"/>
      <c r="F1000" s="4"/>
      <c r="H1000" s="4"/>
      <c r="I1000" s="4"/>
      <c r="J1000" s="4"/>
      <c r="K1000" s="5"/>
      <c r="L1000" s="6"/>
      <c r="M1000" s="1"/>
      <c r="N1000" s="1"/>
      <c r="O1000" s="1"/>
      <c r="P1000" s="1"/>
      <c r="Q1000" s="1"/>
      <c r="R1000" s="1"/>
      <c r="S1000" s="1"/>
      <c r="T1000" s="1"/>
      <c r="U1000" s="1"/>
    </row>
    <row r="1001" spans="1:21" s="3" customFormat="1" x14ac:dyDescent="0.25">
      <c r="A1001" s="1"/>
      <c r="B1001" s="2"/>
      <c r="D1001" s="4"/>
      <c r="E1001" s="4"/>
      <c r="F1001" s="4"/>
      <c r="H1001" s="4"/>
      <c r="I1001" s="4"/>
      <c r="J1001" s="4"/>
      <c r="K1001" s="5"/>
      <c r="L1001" s="6"/>
      <c r="M1001" s="1"/>
      <c r="N1001" s="1"/>
      <c r="O1001" s="1"/>
      <c r="P1001" s="1"/>
      <c r="Q1001" s="1"/>
      <c r="R1001" s="1"/>
      <c r="S1001" s="1"/>
      <c r="T1001" s="1"/>
      <c r="U1001" s="1"/>
    </row>
    <row r="1002" spans="1:21" s="3" customFormat="1" x14ac:dyDescent="0.25">
      <c r="A1002" s="1"/>
      <c r="B1002" s="2"/>
      <c r="D1002" s="4"/>
      <c r="F1002" s="4"/>
      <c r="H1002" s="4"/>
      <c r="I1002" s="4"/>
      <c r="K1002" s="5"/>
      <c r="L1002" s="6"/>
      <c r="M1002" s="1"/>
      <c r="N1002" s="1"/>
      <c r="O1002" s="1"/>
      <c r="P1002" s="1"/>
      <c r="Q1002" s="1"/>
      <c r="R1002" s="1"/>
      <c r="S1002" s="1"/>
      <c r="T1002" s="1"/>
      <c r="U1002" s="1"/>
    </row>
    <row r="1003" spans="1:21" s="3" customFormat="1" x14ac:dyDescent="0.25">
      <c r="A1003" s="1"/>
      <c r="B1003" s="2"/>
      <c r="F1003" s="4"/>
      <c r="H1003" s="4"/>
      <c r="I1003" s="4"/>
      <c r="K1003" s="5"/>
      <c r="L1003" s="6"/>
      <c r="M1003" s="1"/>
      <c r="N1003" s="1"/>
      <c r="O1003" s="1"/>
      <c r="P1003" s="1"/>
      <c r="Q1003" s="1"/>
      <c r="R1003" s="1"/>
      <c r="S1003" s="1"/>
      <c r="T1003" s="1"/>
      <c r="U1003" s="1"/>
    </row>
    <row r="1004" spans="1:21" s="3" customFormat="1" x14ac:dyDescent="0.25">
      <c r="A1004" s="1"/>
      <c r="B1004" s="2"/>
      <c r="E1004" s="4"/>
      <c r="F1004" s="4"/>
      <c r="H1004" s="4"/>
      <c r="I1004" s="4"/>
      <c r="J1004" s="4"/>
      <c r="K1004" s="5"/>
      <c r="L1004" s="6"/>
      <c r="M1004" s="1"/>
      <c r="N1004" s="1"/>
      <c r="O1004" s="1"/>
      <c r="P1004" s="1"/>
      <c r="Q1004" s="1"/>
      <c r="R1004" s="1"/>
      <c r="S1004" s="1"/>
      <c r="T1004" s="1"/>
      <c r="U1004" s="1"/>
    </row>
    <row r="1005" spans="1:21" s="3" customFormat="1" x14ac:dyDescent="0.25">
      <c r="A1005" s="1"/>
      <c r="B1005" s="2"/>
      <c r="D1005" s="4"/>
      <c r="E1005" s="4"/>
      <c r="F1005" s="4"/>
      <c r="H1005" s="4"/>
      <c r="I1005" s="4"/>
      <c r="J1005" s="4"/>
      <c r="K1005" s="5"/>
      <c r="L1005" s="6"/>
      <c r="M1005" s="1"/>
      <c r="N1005" s="1"/>
      <c r="O1005" s="1"/>
      <c r="P1005" s="1"/>
      <c r="Q1005" s="1"/>
      <c r="R1005" s="1"/>
      <c r="S1005" s="1"/>
      <c r="T1005" s="1"/>
      <c r="U1005" s="1"/>
    </row>
    <row r="1010" spans="1:21" s="3" customFormat="1" x14ac:dyDescent="0.25">
      <c r="A1010" s="1"/>
      <c r="B1010" s="2"/>
      <c r="D1010" s="4"/>
      <c r="E1010" s="4"/>
      <c r="F1010" s="4"/>
      <c r="H1010" s="4"/>
      <c r="I1010" s="4"/>
      <c r="J1010" s="4"/>
      <c r="K1010" s="5"/>
      <c r="L1010" s="6"/>
      <c r="M1010" s="1"/>
      <c r="N1010" s="1"/>
      <c r="O1010" s="1"/>
      <c r="P1010" s="1"/>
      <c r="Q1010" s="1"/>
      <c r="R1010" s="1"/>
      <c r="S1010" s="1"/>
      <c r="T1010" s="1"/>
      <c r="U1010" s="1"/>
    </row>
    <row r="1011" spans="1:21" s="3" customFormat="1" x14ac:dyDescent="0.25">
      <c r="A1011" s="1"/>
      <c r="B1011" s="2"/>
      <c r="D1011" s="4"/>
      <c r="F1011" s="4"/>
      <c r="H1011" s="4"/>
      <c r="I1011" s="4"/>
      <c r="K1011" s="5"/>
      <c r="L1011" s="6"/>
      <c r="M1011" s="1"/>
      <c r="N1011" s="1"/>
      <c r="O1011" s="1"/>
      <c r="P1011" s="1"/>
      <c r="Q1011" s="1"/>
      <c r="R1011" s="1"/>
      <c r="S1011" s="1"/>
      <c r="T1011" s="1"/>
      <c r="U1011" s="1"/>
    </row>
    <row r="1012" spans="1:21" s="3" customFormat="1" x14ac:dyDescent="0.25">
      <c r="A1012" s="1"/>
      <c r="B1012" s="2"/>
      <c r="E1012" s="4"/>
      <c r="F1012" s="4"/>
      <c r="H1012" s="4"/>
      <c r="I1012" s="4"/>
      <c r="J1012" s="4"/>
      <c r="K1012" s="5"/>
      <c r="L1012" s="6"/>
      <c r="M1012" s="1"/>
      <c r="N1012" s="1"/>
      <c r="O1012" s="1"/>
      <c r="P1012" s="1"/>
      <c r="Q1012" s="1"/>
      <c r="R1012" s="1"/>
      <c r="S1012" s="1"/>
      <c r="T1012" s="1"/>
      <c r="U1012" s="1"/>
    </row>
    <row r="1015" spans="1:21" s="3" customFormat="1" x14ac:dyDescent="0.25">
      <c r="A1015" s="1"/>
      <c r="B1015" s="2"/>
      <c r="D1015" s="4"/>
      <c r="F1015" s="4"/>
      <c r="H1015" s="4"/>
      <c r="I1015" s="4"/>
      <c r="K1015" s="5"/>
      <c r="L1015" s="6"/>
      <c r="M1015" s="1"/>
      <c r="N1015" s="1"/>
      <c r="O1015" s="1"/>
      <c r="P1015" s="1"/>
      <c r="Q1015" s="1"/>
      <c r="R1015" s="1"/>
      <c r="S1015" s="1"/>
      <c r="T1015" s="1"/>
      <c r="U1015" s="1"/>
    </row>
    <row r="1016" spans="1:21" s="3" customFormat="1" x14ac:dyDescent="0.25">
      <c r="A1016" s="1"/>
      <c r="B1016" s="2"/>
      <c r="E1016" s="4"/>
      <c r="F1016" s="4"/>
      <c r="H1016" s="4"/>
      <c r="I1016" s="4"/>
      <c r="J1016" s="4"/>
      <c r="K1016" s="5"/>
      <c r="L1016" s="6"/>
      <c r="M1016" s="1"/>
      <c r="N1016" s="1"/>
      <c r="O1016" s="1"/>
      <c r="P1016" s="1"/>
      <c r="Q1016" s="1"/>
      <c r="R1016" s="1"/>
      <c r="S1016" s="1"/>
      <c r="T1016" s="1"/>
      <c r="U1016" s="1"/>
    </row>
    <row r="1020" spans="1:21" s="3" customFormat="1" x14ac:dyDescent="0.25">
      <c r="A1020" s="1"/>
      <c r="B1020" s="2"/>
      <c r="D1020" s="4"/>
      <c r="E1020" s="4"/>
      <c r="F1020" s="4"/>
      <c r="H1020" s="4"/>
      <c r="I1020" s="4"/>
      <c r="J1020" s="4"/>
      <c r="K1020" s="5"/>
      <c r="L1020" s="6"/>
      <c r="M1020" s="1"/>
      <c r="N1020" s="1"/>
      <c r="O1020" s="1"/>
      <c r="P1020" s="1"/>
      <c r="Q1020" s="1"/>
      <c r="R1020" s="1"/>
      <c r="S1020" s="1"/>
      <c r="T1020" s="1"/>
      <c r="U1020" s="1"/>
    </row>
    <row r="1023" spans="1:21" s="3" customFormat="1" x14ac:dyDescent="0.25">
      <c r="A1023" s="1"/>
      <c r="B1023" s="2"/>
      <c r="D1023" s="4"/>
      <c r="F1023" s="4"/>
      <c r="H1023" s="4"/>
      <c r="I1023" s="4"/>
      <c r="K1023" s="5"/>
      <c r="L1023" s="6"/>
      <c r="M1023" s="1"/>
      <c r="N1023" s="1"/>
      <c r="O1023" s="1"/>
      <c r="P1023" s="1"/>
      <c r="Q1023" s="1"/>
      <c r="R1023" s="1"/>
      <c r="S1023" s="1"/>
      <c r="T1023" s="1"/>
      <c r="U1023" s="1"/>
    </row>
    <row r="1024" spans="1:21" s="3" customFormat="1" x14ac:dyDescent="0.25">
      <c r="A1024" s="1"/>
      <c r="B1024" s="2"/>
      <c r="E1024" s="4"/>
      <c r="F1024" s="4"/>
      <c r="H1024" s="4"/>
      <c r="I1024" s="4"/>
      <c r="J1024" s="4"/>
      <c r="K1024" s="5"/>
      <c r="L1024" s="6"/>
      <c r="M1024" s="1"/>
      <c r="N1024" s="1"/>
      <c r="O1024" s="1"/>
      <c r="P1024" s="1"/>
      <c r="Q1024" s="1"/>
      <c r="R1024" s="1"/>
      <c r="S1024" s="1"/>
      <c r="T1024" s="1"/>
      <c r="U1024" s="1"/>
    </row>
    <row r="1025" spans="1:21" s="3" customFormat="1" x14ac:dyDescent="0.25">
      <c r="A1025" s="1"/>
      <c r="B1025" s="2"/>
      <c r="D1025" s="4"/>
      <c r="F1025" s="4"/>
      <c r="H1025" s="4"/>
      <c r="I1025" s="4"/>
      <c r="K1025" s="5"/>
      <c r="L1025" s="6"/>
      <c r="M1025" s="1"/>
      <c r="N1025" s="1"/>
      <c r="O1025" s="1"/>
      <c r="P1025" s="1"/>
      <c r="Q1025" s="1"/>
      <c r="R1025" s="1"/>
      <c r="S1025" s="1"/>
      <c r="T1025" s="1"/>
      <c r="U1025" s="1"/>
    </row>
    <row r="1026" spans="1:21" s="3" customFormat="1" x14ac:dyDescent="0.25">
      <c r="A1026" s="1"/>
      <c r="B1026" s="2"/>
      <c r="F1026" s="4"/>
      <c r="H1026" s="4"/>
      <c r="I1026" s="4"/>
      <c r="K1026" s="5"/>
      <c r="L1026" s="6"/>
      <c r="M1026" s="1"/>
      <c r="N1026" s="1"/>
      <c r="O1026" s="1"/>
      <c r="P1026" s="1"/>
      <c r="Q1026" s="1"/>
      <c r="R1026" s="1"/>
      <c r="S1026" s="1"/>
      <c r="T1026" s="1"/>
      <c r="U1026" s="1"/>
    </row>
    <row r="1027" spans="1:21" s="3" customFormat="1" x14ac:dyDescent="0.25">
      <c r="A1027" s="1"/>
      <c r="B1027" s="2"/>
      <c r="F1027" s="4"/>
      <c r="H1027" s="4"/>
      <c r="I1027" s="4"/>
      <c r="K1027" s="5"/>
      <c r="L1027" s="6"/>
      <c r="M1027" s="1"/>
      <c r="N1027" s="1"/>
      <c r="O1027" s="1"/>
      <c r="P1027" s="1"/>
      <c r="Q1027" s="1"/>
      <c r="R1027" s="1"/>
      <c r="S1027" s="1"/>
      <c r="T1027" s="1"/>
      <c r="U1027" s="1"/>
    </row>
    <row r="1028" spans="1:21" s="3" customFormat="1" x14ac:dyDescent="0.25">
      <c r="A1028" s="1"/>
      <c r="B1028" s="2"/>
      <c r="F1028" s="4"/>
      <c r="H1028" s="4"/>
      <c r="I1028" s="4"/>
      <c r="K1028" s="5"/>
      <c r="L1028" s="6"/>
      <c r="M1028" s="1"/>
      <c r="N1028" s="1"/>
      <c r="O1028" s="1"/>
      <c r="P1028" s="1"/>
      <c r="Q1028" s="1"/>
      <c r="R1028" s="1"/>
      <c r="S1028" s="1"/>
      <c r="T1028" s="1"/>
      <c r="U1028" s="1"/>
    </row>
    <row r="1029" spans="1:21" s="3" customFormat="1" x14ac:dyDescent="0.25">
      <c r="A1029" s="1"/>
      <c r="B1029" s="2"/>
      <c r="E1029" s="4"/>
      <c r="F1029" s="4"/>
      <c r="H1029" s="4"/>
      <c r="I1029" s="4"/>
      <c r="J1029" s="4"/>
      <c r="K1029" s="5"/>
      <c r="L1029" s="6"/>
      <c r="M1029" s="1"/>
      <c r="N1029" s="1"/>
      <c r="O1029" s="1"/>
      <c r="P1029" s="1"/>
      <c r="Q1029" s="1"/>
      <c r="R1029" s="1"/>
      <c r="S1029" s="1"/>
      <c r="T1029" s="1"/>
      <c r="U1029" s="1"/>
    </row>
    <row r="1030" spans="1:21" s="3" customFormat="1" x14ac:dyDescent="0.25">
      <c r="A1030" s="1"/>
      <c r="B1030" s="2"/>
      <c r="D1030" s="4"/>
      <c r="F1030" s="4"/>
      <c r="H1030" s="4"/>
      <c r="I1030" s="4"/>
      <c r="K1030" s="5"/>
      <c r="L1030" s="6"/>
      <c r="M1030" s="1"/>
      <c r="N1030" s="1"/>
      <c r="O1030" s="1"/>
      <c r="P1030" s="1"/>
      <c r="Q1030" s="1"/>
      <c r="R1030" s="1"/>
      <c r="S1030" s="1"/>
      <c r="T1030" s="1"/>
      <c r="U1030" s="1"/>
    </row>
    <row r="1031" spans="1:21" s="3" customFormat="1" x14ac:dyDescent="0.25">
      <c r="A1031" s="1"/>
      <c r="B1031" s="2"/>
      <c r="E1031" s="4"/>
      <c r="F1031" s="4"/>
      <c r="H1031" s="4"/>
      <c r="I1031" s="4"/>
      <c r="J1031" s="4"/>
      <c r="K1031" s="5"/>
      <c r="L1031" s="6"/>
      <c r="M1031" s="1"/>
      <c r="N1031" s="1"/>
      <c r="O1031" s="1"/>
      <c r="P1031" s="1"/>
      <c r="Q1031" s="1"/>
      <c r="R1031" s="1"/>
      <c r="S1031" s="1"/>
      <c r="T1031" s="1"/>
      <c r="U1031" s="1"/>
    </row>
    <row r="1032" spans="1:21" s="3" customFormat="1" x14ac:dyDescent="0.25">
      <c r="A1032" s="1"/>
      <c r="B1032" s="2"/>
      <c r="D1032" s="4"/>
      <c r="F1032" s="4"/>
      <c r="H1032" s="4"/>
      <c r="I1032" s="4"/>
      <c r="K1032" s="5"/>
      <c r="L1032" s="6"/>
      <c r="M1032" s="1"/>
      <c r="N1032" s="1"/>
      <c r="O1032" s="1"/>
      <c r="P1032" s="1"/>
      <c r="Q1032" s="1"/>
      <c r="R1032" s="1"/>
      <c r="S1032" s="1"/>
      <c r="T1032" s="1"/>
      <c r="U1032" s="1"/>
    </row>
    <row r="1033" spans="1:21" s="3" customFormat="1" x14ac:dyDescent="0.25">
      <c r="A1033" s="1"/>
      <c r="B1033" s="2"/>
      <c r="F1033" s="4"/>
      <c r="H1033" s="4"/>
      <c r="I1033" s="4"/>
      <c r="K1033" s="5"/>
      <c r="L1033" s="6"/>
      <c r="M1033" s="1"/>
      <c r="N1033" s="1"/>
      <c r="O1033" s="1"/>
      <c r="P1033" s="1"/>
      <c r="Q1033" s="1"/>
      <c r="R1033" s="1"/>
      <c r="S1033" s="1"/>
      <c r="T1033" s="1"/>
      <c r="U1033" s="1"/>
    </row>
    <row r="1034" spans="1:21" s="3" customFormat="1" x14ac:dyDescent="0.25">
      <c r="A1034" s="1"/>
      <c r="B1034" s="2"/>
      <c r="E1034" s="4"/>
      <c r="F1034" s="4"/>
      <c r="H1034" s="4"/>
      <c r="I1034" s="4"/>
      <c r="J1034" s="4"/>
      <c r="K1034" s="5"/>
      <c r="L1034" s="6"/>
      <c r="M1034" s="1"/>
      <c r="N1034" s="1"/>
      <c r="O1034" s="1"/>
      <c r="P1034" s="1"/>
      <c r="Q1034" s="1"/>
      <c r="R1034" s="1"/>
      <c r="S1034" s="1"/>
      <c r="T1034" s="1"/>
      <c r="U1034" s="1"/>
    </row>
    <row r="1035" spans="1:21" s="3" customFormat="1" x14ac:dyDescent="0.25">
      <c r="A1035" s="1"/>
      <c r="B1035" s="2"/>
      <c r="D1035" s="4"/>
      <c r="F1035" s="4"/>
      <c r="H1035" s="4"/>
      <c r="I1035" s="4"/>
      <c r="K1035" s="5"/>
      <c r="L1035" s="6"/>
      <c r="M1035" s="1"/>
      <c r="N1035" s="1"/>
      <c r="O1035" s="1"/>
      <c r="P1035" s="1"/>
      <c r="Q1035" s="1"/>
      <c r="R1035" s="1"/>
      <c r="S1035" s="1"/>
      <c r="T1035" s="1"/>
      <c r="U1035" s="1"/>
    </row>
    <row r="1036" spans="1:21" s="3" customFormat="1" x14ac:dyDescent="0.25">
      <c r="A1036" s="1"/>
      <c r="B1036" s="2"/>
      <c r="E1036" s="4"/>
      <c r="F1036" s="4"/>
      <c r="H1036" s="4"/>
      <c r="I1036" s="4"/>
      <c r="J1036" s="4"/>
      <c r="K1036" s="5"/>
      <c r="L1036" s="6"/>
      <c r="M1036" s="1"/>
      <c r="N1036" s="1"/>
      <c r="O1036" s="1"/>
      <c r="P1036" s="1"/>
      <c r="Q1036" s="1"/>
      <c r="R1036" s="1"/>
      <c r="S1036" s="1"/>
      <c r="T1036" s="1"/>
      <c r="U1036" s="1"/>
    </row>
    <row r="1037" spans="1:21" s="3" customFormat="1" x14ac:dyDescent="0.25">
      <c r="A1037" s="1"/>
      <c r="B1037" s="2"/>
      <c r="D1037" s="4"/>
      <c r="E1037" s="4"/>
      <c r="F1037" s="4"/>
      <c r="H1037" s="4"/>
      <c r="I1037" s="4"/>
      <c r="J1037" s="4"/>
      <c r="K1037" s="5"/>
      <c r="L1037" s="6"/>
      <c r="M1037" s="1"/>
      <c r="N1037" s="1"/>
      <c r="O1037" s="1"/>
      <c r="P1037" s="1"/>
      <c r="Q1037" s="1"/>
      <c r="R1037" s="1"/>
      <c r="S1037" s="1"/>
      <c r="T1037" s="1"/>
      <c r="U1037" s="1"/>
    </row>
    <row r="1041" spans="1:21" s="3" customFormat="1" x14ac:dyDescent="0.25">
      <c r="A1041" s="1"/>
      <c r="B1041" s="2"/>
      <c r="D1041" s="4"/>
      <c r="F1041" s="4"/>
      <c r="H1041" s="4"/>
      <c r="I1041" s="4"/>
      <c r="K1041" s="5"/>
      <c r="L1041" s="6"/>
      <c r="M1041" s="1"/>
      <c r="N1041" s="1"/>
      <c r="O1041" s="1"/>
      <c r="P1041" s="1"/>
      <c r="Q1041" s="1"/>
      <c r="R1041" s="1"/>
      <c r="S1041" s="1"/>
      <c r="T1041" s="1"/>
      <c r="U1041" s="1"/>
    </row>
    <row r="1042" spans="1:21" s="3" customFormat="1" x14ac:dyDescent="0.25">
      <c r="A1042" s="1"/>
      <c r="B1042" s="2"/>
      <c r="E1042" s="4"/>
      <c r="F1042" s="4"/>
      <c r="H1042" s="4"/>
      <c r="I1042" s="4"/>
      <c r="J1042" s="4"/>
      <c r="K1042" s="5"/>
      <c r="L1042" s="6"/>
      <c r="M1042" s="1"/>
      <c r="N1042" s="1"/>
      <c r="O1042" s="1"/>
      <c r="P1042" s="1"/>
      <c r="Q1042" s="1"/>
      <c r="R1042" s="1"/>
      <c r="S1042" s="1"/>
      <c r="T1042" s="1"/>
      <c r="U1042" s="1"/>
    </row>
    <row r="1043" spans="1:21" s="3" customFormat="1" x14ac:dyDescent="0.25">
      <c r="A1043" s="1"/>
      <c r="B1043" s="2"/>
      <c r="D1043" s="4"/>
      <c r="F1043" s="4"/>
      <c r="H1043" s="4"/>
      <c r="I1043" s="4"/>
      <c r="K1043" s="5"/>
      <c r="L1043" s="6"/>
      <c r="M1043" s="1"/>
      <c r="N1043" s="1"/>
      <c r="O1043" s="1"/>
      <c r="P1043" s="1"/>
      <c r="Q1043" s="1"/>
      <c r="R1043" s="1"/>
      <c r="S1043" s="1"/>
      <c r="T1043" s="1"/>
      <c r="U1043" s="1"/>
    </row>
    <row r="1044" spans="1:21" s="3" customFormat="1" x14ac:dyDescent="0.25">
      <c r="A1044" s="1"/>
      <c r="B1044" s="2"/>
      <c r="E1044" s="4"/>
      <c r="F1044" s="4"/>
      <c r="H1044" s="4"/>
      <c r="I1044" s="4"/>
      <c r="J1044" s="4"/>
      <c r="K1044" s="5"/>
      <c r="L1044" s="6"/>
      <c r="M1044" s="1"/>
      <c r="N1044" s="1"/>
      <c r="O1044" s="1"/>
      <c r="P1044" s="1"/>
      <c r="Q1044" s="1"/>
      <c r="R1044" s="1"/>
      <c r="S1044" s="1"/>
      <c r="T1044" s="1"/>
      <c r="U1044" s="1"/>
    </row>
    <row r="1046" spans="1:21" s="3" customFormat="1" x14ac:dyDescent="0.25">
      <c r="A1046" s="1"/>
      <c r="B1046" s="2"/>
      <c r="D1046" s="4"/>
      <c r="F1046" s="4"/>
      <c r="H1046" s="4"/>
      <c r="I1046" s="4"/>
      <c r="K1046" s="5"/>
      <c r="L1046" s="6"/>
      <c r="M1046" s="1"/>
      <c r="N1046" s="1"/>
      <c r="O1046" s="1"/>
      <c r="P1046" s="1"/>
      <c r="Q1046" s="1"/>
      <c r="R1046" s="1"/>
      <c r="S1046" s="1"/>
      <c r="T1046" s="1"/>
      <c r="U1046" s="1"/>
    </row>
    <row r="1047" spans="1:21" s="3" customFormat="1" x14ac:dyDescent="0.25">
      <c r="A1047" s="1"/>
      <c r="B1047" s="2"/>
      <c r="F1047" s="4"/>
      <c r="H1047" s="4"/>
      <c r="I1047" s="4"/>
      <c r="K1047" s="5"/>
      <c r="L1047" s="6"/>
      <c r="M1047" s="1"/>
      <c r="N1047" s="1"/>
      <c r="O1047" s="1"/>
      <c r="P1047" s="1"/>
      <c r="Q1047" s="1"/>
      <c r="R1047" s="1"/>
      <c r="S1047" s="1"/>
      <c r="T1047" s="1"/>
      <c r="U1047" s="1"/>
    </row>
    <row r="1048" spans="1:21" s="3" customFormat="1" x14ac:dyDescent="0.25">
      <c r="A1048" s="1"/>
      <c r="B1048" s="2"/>
      <c r="F1048" s="4"/>
      <c r="H1048" s="4"/>
      <c r="I1048" s="4"/>
      <c r="K1048" s="5"/>
      <c r="L1048" s="6"/>
      <c r="M1048" s="1"/>
      <c r="N1048" s="1"/>
      <c r="O1048" s="1"/>
      <c r="P1048" s="1"/>
      <c r="Q1048" s="1"/>
      <c r="R1048" s="1"/>
      <c r="S1048" s="1"/>
      <c r="T1048" s="1"/>
      <c r="U1048" s="1"/>
    </row>
    <row r="1049" spans="1:21" s="3" customFormat="1" x14ac:dyDescent="0.25">
      <c r="A1049" s="1"/>
      <c r="B1049" s="2"/>
      <c r="F1049" s="4"/>
      <c r="H1049" s="4"/>
      <c r="I1049" s="4"/>
      <c r="K1049" s="5"/>
      <c r="L1049" s="6"/>
      <c r="M1049" s="1"/>
      <c r="N1049" s="1"/>
      <c r="O1049" s="1"/>
      <c r="P1049" s="1"/>
      <c r="Q1049" s="1"/>
      <c r="R1049" s="1"/>
      <c r="S1049" s="1"/>
      <c r="T1049" s="1"/>
      <c r="U1049" s="1"/>
    </row>
    <row r="1050" spans="1:21" s="3" customFormat="1" x14ac:dyDescent="0.25">
      <c r="A1050" s="1"/>
      <c r="B1050" s="2"/>
      <c r="F1050" s="4"/>
      <c r="H1050" s="4"/>
      <c r="I1050" s="4"/>
      <c r="K1050" s="5"/>
      <c r="L1050" s="6"/>
      <c r="M1050" s="1"/>
      <c r="N1050" s="1"/>
      <c r="O1050" s="1"/>
      <c r="P1050" s="1"/>
      <c r="Q1050" s="1"/>
      <c r="R1050" s="1"/>
      <c r="S1050" s="1"/>
      <c r="T1050" s="1"/>
      <c r="U1050" s="1"/>
    </row>
    <row r="1051" spans="1:21" s="3" customFormat="1" x14ac:dyDescent="0.25">
      <c r="A1051" s="1"/>
      <c r="B1051" s="2"/>
      <c r="F1051" s="4"/>
      <c r="H1051" s="4"/>
      <c r="I1051" s="4"/>
      <c r="K1051" s="5"/>
      <c r="L1051" s="6"/>
      <c r="M1051" s="1"/>
      <c r="N1051" s="1"/>
      <c r="O1051" s="1"/>
      <c r="P1051" s="1"/>
      <c r="Q1051" s="1"/>
      <c r="R1051" s="1"/>
      <c r="S1051" s="1"/>
      <c r="T1051" s="1"/>
      <c r="U1051" s="1"/>
    </row>
    <row r="1052" spans="1:21" s="3" customFormat="1" x14ac:dyDescent="0.25">
      <c r="A1052" s="1"/>
      <c r="B1052" s="2"/>
      <c r="E1052" s="4"/>
      <c r="F1052" s="4"/>
      <c r="H1052" s="4"/>
      <c r="I1052" s="4"/>
      <c r="J1052" s="4"/>
      <c r="K1052" s="5"/>
      <c r="L1052" s="6"/>
      <c r="M1052" s="1"/>
      <c r="N1052" s="1"/>
      <c r="O1052" s="1"/>
      <c r="P1052" s="1"/>
      <c r="Q1052" s="1"/>
      <c r="R1052" s="1"/>
      <c r="S1052" s="1"/>
      <c r="T1052" s="1"/>
      <c r="U1052" s="1"/>
    </row>
    <row r="1053" spans="1:21" s="3" customFormat="1" x14ac:dyDescent="0.25">
      <c r="A1053" s="1"/>
      <c r="B1053" s="2"/>
      <c r="D1053" s="4"/>
      <c r="F1053" s="4"/>
      <c r="H1053" s="4"/>
      <c r="I1053" s="4"/>
      <c r="K1053" s="5"/>
      <c r="L1053" s="6"/>
      <c r="M1053" s="1"/>
      <c r="N1053" s="1"/>
      <c r="O1053" s="1"/>
      <c r="P1053" s="1"/>
      <c r="Q1053" s="1"/>
      <c r="R1053" s="1"/>
      <c r="S1053" s="1"/>
      <c r="T1053" s="1"/>
      <c r="U1053" s="1"/>
    </row>
    <row r="1054" spans="1:21" s="3" customFormat="1" x14ac:dyDescent="0.25">
      <c r="A1054" s="1"/>
      <c r="B1054" s="2"/>
      <c r="E1054" s="4"/>
      <c r="F1054" s="4"/>
      <c r="H1054" s="4"/>
      <c r="I1054" s="4"/>
      <c r="J1054" s="4"/>
      <c r="K1054" s="5"/>
      <c r="L1054" s="6"/>
      <c r="M1054" s="1"/>
      <c r="N1054" s="1"/>
      <c r="O1054" s="1"/>
      <c r="P1054" s="1"/>
      <c r="Q1054" s="1"/>
      <c r="R1054" s="1"/>
      <c r="S1054" s="1"/>
      <c r="T1054" s="1"/>
      <c r="U1054" s="1"/>
    </row>
    <row r="1055" spans="1:21" s="3" customFormat="1" x14ac:dyDescent="0.25">
      <c r="A1055" s="1"/>
      <c r="B1055" s="2"/>
      <c r="D1055" s="4"/>
      <c r="F1055" s="4"/>
      <c r="H1055" s="4"/>
      <c r="I1055" s="4"/>
      <c r="K1055" s="5"/>
      <c r="L1055" s="6"/>
      <c r="M1055" s="1"/>
      <c r="N1055" s="1"/>
      <c r="O1055" s="1"/>
      <c r="P1055" s="1"/>
      <c r="Q1055" s="1"/>
      <c r="R1055" s="1"/>
      <c r="S1055" s="1"/>
      <c r="T1055" s="1"/>
      <c r="U1055" s="1"/>
    </row>
    <row r="1056" spans="1:21" s="3" customFormat="1" x14ac:dyDescent="0.25">
      <c r="A1056" s="1"/>
      <c r="B1056" s="2"/>
      <c r="F1056" s="4"/>
      <c r="H1056" s="4"/>
      <c r="I1056" s="4"/>
      <c r="K1056" s="5"/>
      <c r="L1056" s="6"/>
      <c r="M1056" s="1"/>
      <c r="N1056" s="1"/>
      <c r="O1056" s="1"/>
      <c r="P1056" s="1"/>
      <c r="Q1056" s="1"/>
      <c r="R1056" s="1"/>
      <c r="S1056" s="1"/>
      <c r="T1056" s="1"/>
      <c r="U1056" s="1"/>
    </row>
    <row r="1057" spans="1:21" s="3" customFormat="1" x14ac:dyDescent="0.25">
      <c r="A1057" s="1"/>
      <c r="B1057" s="2"/>
      <c r="E1057" s="4"/>
      <c r="F1057" s="4"/>
      <c r="H1057" s="4"/>
      <c r="I1057" s="4"/>
      <c r="J1057" s="4"/>
      <c r="K1057" s="5"/>
      <c r="L1057" s="6"/>
      <c r="M1057" s="1"/>
      <c r="N1057" s="1"/>
      <c r="O1057" s="1"/>
      <c r="P1057" s="1"/>
      <c r="Q1057" s="1"/>
      <c r="R1057" s="1"/>
      <c r="S1057" s="1"/>
      <c r="T1057" s="1"/>
      <c r="U1057" s="1"/>
    </row>
    <row r="1058" spans="1:21" s="3" customFormat="1" x14ac:dyDescent="0.25">
      <c r="A1058" s="1"/>
      <c r="B1058" s="2"/>
      <c r="D1058" s="4"/>
      <c r="F1058" s="4"/>
      <c r="H1058" s="4"/>
      <c r="I1058" s="4"/>
      <c r="K1058" s="5"/>
      <c r="L1058" s="6"/>
      <c r="M1058" s="1"/>
      <c r="N1058" s="1"/>
      <c r="O1058" s="1"/>
      <c r="P1058" s="1"/>
      <c r="Q1058" s="1"/>
      <c r="R1058" s="1"/>
      <c r="S1058" s="1"/>
      <c r="T1058" s="1"/>
      <c r="U1058" s="1"/>
    </row>
    <row r="1059" spans="1:21" s="3" customFormat="1" x14ac:dyDescent="0.25">
      <c r="A1059" s="1"/>
      <c r="B1059" s="2"/>
      <c r="E1059" s="4"/>
      <c r="F1059" s="4"/>
      <c r="H1059" s="4"/>
      <c r="I1059" s="4"/>
      <c r="J1059" s="4"/>
      <c r="K1059" s="5"/>
      <c r="L1059" s="6"/>
      <c r="M1059" s="1"/>
      <c r="N1059" s="1"/>
      <c r="O1059" s="1"/>
      <c r="P1059" s="1"/>
      <c r="Q1059" s="1"/>
      <c r="R1059" s="1"/>
      <c r="S1059" s="1"/>
      <c r="T1059" s="1"/>
      <c r="U1059" s="1"/>
    </row>
    <row r="1061" spans="1:21" s="3" customFormat="1" x14ac:dyDescent="0.25">
      <c r="A1061" s="1"/>
      <c r="B1061" s="2"/>
      <c r="D1061" s="4"/>
      <c r="E1061" s="4"/>
      <c r="F1061" s="4"/>
      <c r="H1061" s="4"/>
      <c r="I1061" s="4"/>
      <c r="J1061" s="4"/>
      <c r="K1061" s="5"/>
      <c r="L1061" s="6"/>
      <c r="M1061" s="1"/>
      <c r="N1061" s="1"/>
      <c r="O1061" s="1"/>
      <c r="P1061" s="1"/>
      <c r="Q1061" s="1"/>
      <c r="R1061" s="1"/>
      <c r="S1061" s="1"/>
      <c r="T1061" s="1"/>
      <c r="U1061" s="1"/>
    </row>
    <row r="1064" spans="1:21" s="3" customFormat="1" x14ac:dyDescent="0.25">
      <c r="A1064" s="1"/>
      <c r="B1064" s="2"/>
      <c r="D1064" s="4"/>
      <c r="F1064" s="4"/>
      <c r="H1064" s="4"/>
      <c r="I1064" s="4"/>
      <c r="K1064" s="5"/>
      <c r="L1064" s="6"/>
      <c r="M1064" s="1"/>
      <c r="N1064" s="1"/>
      <c r="O1064" s="1"/>
      <c r="P1064" s="1"/>
      <c r="Q1064" s="1"/>
      <c r="R1064" s="1"/>
      <c r="S1064" s="1"/>
      <c r="T1064" s="1"/>
      <c r="U1064" s="1"/>
    </row>
    <row r="1065" spans="1:21" s="3" customFormat="1" x14ac:dyDescent="0.25">
      <c r="A1065" s="1"/>
      <c r="B1065" s="2"/>
      <c r="E1065" s="4"/>
      <c r="F1065" s="4"/>
      <c r="H1065" s="4"/>
      <c r="I1065" s="4"/>
      <c r="J1065" s="4"/>
      <c r="K1065" s="5"/>
      <c r="L1065" s="6"/>
      <c r="M1065" s="1"/>
      <c r="N1065" s="1"/>
      <c r="O1065" s="1"/>
      <c r="P1065" s="1"/>
      <c r="Q1065" s="1"/>
      <c r="R1065" s="1"/>
      <c r="S1065" s="1"/>
      <c r="T1065" s="1"/>
      <c r="U1065" s="1"/>
    </row>
    <row r="1067" spans="1:21" s="3" customFormat="1" x14ac:dyDescent="0.25">
      <c r="A1067" s="1"/>
      <c r="B1067" s="2"/>
      <c r="D1067" s="4"/>
      <c r="E1067" s="4"/>
      <c r="F1067" s="4"/>
      <c r="H1067" s="4"/>
      <c r="I1067" s="4"/>
      <c r="J1067" s="4"/>
      <c r="K1067" s="5"/>
      <c r="L1067" s="6"/>
      <c r="M1067" s="1"/>
      <c r="N1067" s="1"/>
      <c r="O1067" s="1"/>
      <c r="P1067" s="1"/>
      <c r="Q1067" s="1"/>
      <c r="R1067" s="1"/>
      <c r="S1067" s="1"/>
      <c r="T1067" s="1"/>
      <c r="U1067" s="1"/>
    </row>
    <row r="1068" spans="1:21" s="3" customFormat="1" x14ac:dyDescent="0.25">
      <c r="A1068" s="1"/>
      <c r="B1068" s="2"/>
      <c r="D1068" s="4"/>
      <c r="F1068" s="4"/>
      <c r="H1068" s="4"/>
      <c r="I1068" s="4"/>
      <c r="K1068" s="5"/>
      <c r="L1068" s="6"/>
      <c r="M1068" s="1"/>
      <c r="N1068" s="1"/>
      <c r="O1068" s="1"/>
      <c r="P1068" s="1"/>
      <c r="Q1068" s="1"/>
      <c r="R1068" s="1"/>
      <c r="S1068" s="1"/>
      <c r="T1068" s="1"/>
      <c r="U1068" s="1"/>
    </row>
    <row r="1069" spans="1:21" s="3" customFormat="1" x14ac:dyDescent="0.25">
      <c r="A1069" s="1"/>
      <c r="B1069" s="2"/>
      <c r="E1069" s="4"/>
      <c r="F1069" s="4"/>
      <c r="H1069" s="4"/>
      <c r="I1069" s="4"/>
      <c r="J1069" s="4"/>
      <c r="K1069" s="5"/>
      <c r="L1069" s="6"/>
      <c r="M1069" s="1"/>
      <c r="N1069" s="1"/>
      <c r="O1069" s="1"/>
      <c r="P1069" s="1"/>
      <c r="Q1069" s="1"/>
      <c r="R1069" s="1"/>
      <c r="S1069" s="1"/>
      <c r="T1069" s="1"/>
      <c r="U1069" s="1"/>
    </row>
    <row r="1072" spans="1:21" s="3" customFormat="1" x14ac:dyDescent="0.25">
      <c r="A1072" s="1"/>
      <c r="B1072" s="2"/>
      <c r="D1072" s="4"/>
      <c r="E1072" s="4"/>
      <c r="F1072" s="4"/>
      <c r="H1072" s="4"/>
      <c r="I1072" s="4"/>
      <c r="J1072" s="4"/>
      <c r="K1072" s="5"/>
      <c r="L1072" s="6"/>
      <c r="M1072" s="1"/>
      <c r="N1072" s="1"/>
      <c r="O1072" s="1"/>
      <c r="P1072" s="1"/>
      <c r="Q1072" s="1"/>
      <c r="R1072" s="1"/>
      <c r="S1072" s="1"/>
      <c r="T1072" s="1"/>
      <c r="U1072" s="1"/>
    </row>
    <row r="1073" spans="1:21" s="3" customFormat="1" x14ac:dyDescent="0.25">
      <c r="A1073" s="1"/>
      <c r="B1073" s="2"/>
      <c r="D1073" s="4"/>
      <c r="E1073" s="4"/>
      <c r="F1073" s="4"/>
      <c r="H1073" s="4"/>
      <c r="I1073" s="4"/>
      <c r="J1073" s="4"/>
      <c r="K1073" s="5"/>
      <c r="L1073" s="6"/>
      <c r="M1073" s="1"/>
      <c r="N1073" s="1"/>
      <c r="O1073" s="1"/>
      <c r="P1073" s="1"/>
      <c r="Q1073" s="1"/>
      <c r="R1073" s="1"/>
      <c r="S1073" s="1"/>
      <c r="T1073" s="1"/>
      <c r="U1073" s="1"/>
    </row>
    <row r="1074" spans="1:21" s="3" customFormat="1" x14ac:dyDescent="0.25">
      <c r="A1074" s="1"/>
      <c r="B1074" s="2"/>
      <c r="D1074" s="4"/>
      <c r="E1074" s="4"/>
      <c r="F1074" s="4"/>
      <c r="H1074" s="4"/>
      <c r="I1074" s="4"/>
      <c r="J1074" s="4"/>
      <c r="K1074" s="5"/>
      <c r="L1074" s="6"/>
      <c r="M1074" s="1"/>
      <c r="N1074" s="1"/>
      <c r="O1074" s="1"/>
      <c r="P1074" s="1"/>
      <c r="Q1074" s="1"/>
      <c r="R1074" s="1"/>
      <c r="S1074" s="1"/>
      <c r="T1074" s="1"/>
      <c r="U1074" s="1"/>
    </row>
    <row r="1075" spans="1:21" s="3" customFormat="1" x14ac:dyDescent="0.25">
      <c r="A1075" s="1"/>
      <c r="B1075" s="2"/>
      <c r="D1075" s="4"/>
      <c r="F1075" s="4"/>
      <c r="H1075" s="4"/>
      <c r="I1075" s="4"/>
      <c r="K1075" s="5"/>
      <c r="L1075" s="6"/>
      <c r="M1075" s="1"/>
      <c r="N1075" s="1"/>
      <c r="O1075" s="1"/>
      <c r="P1075" s="1"/>
      <c r="Q1075" s="1"/>
      <c r="R1075" s="1"/>
      <c r="S1075" s="1"/>
      <c r="T1075" s="1"/>
      <c r="U1075" s="1"/>
    </row>
    <row r="1076" spans="1:21" s="3" customFormat="1" x14ac:dyDescent="0.25">
      <c r="A1076" s="1"/>
      <c r="B1076" s="2"/>
      <c r="F1076" s="4"/>
      <c r="H1076" s="4"/>
      <c r="I1076" s="4"/>
      <c r="K1076" s="5"/>
      <c r="L1076" s="6"/>
      <c r="M1076" s="1"/>
      <c r="N1076" s="1"/>
      <c r="O1076" s="1"/>
      <c r="P1076" s="1"/>
      <c r="Q1076" s="1"/>
      <c r="R1076" s="1"/>
      <c r="S1076" s="1"/>
      <c r="T1076" s="1"/>
      <c r="U1076" s="1"/>
    </row>
    <row r="1077" spans="1:21" s="3" customFormat="1" x14ac:dyDescent="0.25">
      <c r="A1077" s="1"/>
      <c r="B1077" s="2"/>
      <c r="E1077" s="4"/>
      <c r="F1077" s="4"/>
      <c r="H1077" s="4"/>
      <c r="I1077" s="4"/>
      <c r="J1077" s="4"/>
      <c r="K1077" s="5"/>
      <c r="L1077" s="6"/>
      <c r="M1077" s="1"/>
      <c r="N1077" s="1"/>
      <c r="O1077" s="1"/>
      <c r="P1077" s="1"/>
      <c r="Q1077" s="1"/>
      <c r="R1077" s="1"/>
      <c r="S1077" s="1"/>
      <c r="T1077" s="1"/>
      <c r="U1077" s="1"/>
    </row>
    <row r="1079" spans="1:21" s="3" customFormat="1" x14ac:dyDescent="0.25">
      <c r="A1079" s="1"/>
      <c r="B1079" s="2"/>
      <c r="D1079" s="4"/>
      <c r="E1079" s="4"/>
      <c r="F1079" s="4"/>
      <c r="H1079" s="4"/>
      <c r="I1079" s="4"/>
      <c r="J1079" s="4"/>
      <c r="K1079" s="5"/>
      <c r="L1079" s="6"/>
      <c r="M1079" s="1"/>
      <c r="N1079" s="1"/>
      <c r="O1079" s="1"/>
      <c r="P1079" s="1"/>
      <c r="Q1079" s="1"/>
      <c r="R1079" s="1"/>
      <c r="S1079" s="1"/>
      <c r="T1079" s="1"/>
      <c r="U1079" s="1"/>
    </row>
    <row r="1081" spans="1:21" s="3" customFormat="1" x14ac:dyDescent="0.25">
      <c r="A1081" s="1"/>
      <c r="B1081" s="2"/>
      <c r="D1081" s="4"/>
      <c r="E1081" s="4"/>
      <c r="F1081" s="4"/>
      <c r="H1081" s="4"/>
      <c r="I1081" s="4"/>
      <c r="J1081" s="4"/>
      <c r="K1081" s="5"/>
      <c r="L1081" s="6"/>
      <c r="M1081" s="1"/>
      <c r="N1081" s="1"/>
      <c r="O1081" s="1"/>
      <c r="P1081" s="1"/>
      <c r="Q1081" s="1"/>
      <c r="R1081" s="1"/>
      <c r="S1081" s="1"/>
      <c r="T1081" s="1"/>
      <c r="U1081" s="1"/>
    </row>
    <row r="1082" spans="1:21" s="3" customFormat="1" x14ac:dyDescent="0.25">
      <c r="A1082" s="1"/>
      <c r="B1082" s="2"/>
      <c r="D1082" s="4"/>
      <c r="E1082" s="4"/>
      <c r="F1082" s="4"/>
      <c r="H1082" s="4"/>
      <c r="I1082" s="4"/>
      <c r="J1082" s="4"/>
      <c r="K1082" s="5"/>
      <c r="L1082" s="6"/>
      <c r="M1082" s="1"/>
      <c r="N1082" s="1"/>
      <c r="O1082" s="1"/>
      <c r="P1082" s="1"/>
      <c r="Q1082" s="1"/>
      <c r="R1082" s="1"/>
      <c r="S1082" s="1"/>
      <c r="T1082" s="1"/>
      <c r="U1082" s="1"/>
    </row>
    <row r="1083" spans="1:21" s="3" customFormat="1" x14ac:dyDescent="0.25">
      <c r="A1083" s="1"/>
      <c r="B1083" s="2"/>
      <c r="D1083" s="4"/>
      <c r="F1083" s="4"/>
      <c r="H1083" s="4"/>
      <c r="I1083" s="4"/>
      <c r="K1083" s="5"/>
      <c r="L1083" s="6"/>
      <c r="M1083" s="1"/>
      <c r="N1083" s="1"/>
      <c r="O1083" s="1"/>
      <c r="P1083" s="1"/>
      <c r="Q1083" s="1"/>
      <c r="R1083" s="1"/>
      <c r="S1083" s="1"/>
      <c r="T1083" s="1"/>
      <c r="U1083" s="1"/>
    </row>
    <row r="1084" spans="1:21" s="3" customFormat="1" x14ac:dyDescent="0.25">
      <c r="A1084" s="1"/>
      <c r="B1084" s="2"/>
      <c r="E1084" s="4"/>
      <c r="F1084" s="4"/>
      <c r="H1084" s="4"/>
      <c r="I1084" s="4"/>
      <c r="J1084" s="4"/>
      <c r="K1084" s="5"/>
      <c r="L1084" s="6"/>
      <c r="M1084" s="1"/>
      <c r="N1084" s="1"/>
      <c r="O1084" s="1"/>
      <c r="P1084" s="1"/>
      <c r="Q1084" s="1"/>
      <c r="R1084" s="1"/>
      <c r="S1084" s="1"/>
      <c r="T1084" s="1"/>
      <c r="U1084" s="1"/>
    </row>
    <row r="1085" spans="1:21" s="3" customFormat="1" x14ac:dyDescent="0.25">
      <c r="A1085" s="1"/>
      <c r="B1085" s="2"/>
      <c r="D1085" s="4"/>
      <c r="F1085" s="4"/>
      <c r="H1085" s="4"/>
      <c r="I1085" s="4"/>
      <c r="K1085" s="5"/>
      <c r="L1085" s="6"/>
      <c r="M1085" s="1"/>
      <c r="N1085" s="1"/>
      <c r="O1085" s="1"/>
      <c r="P1085" s="1"/>
      <c r="Q1085" s="1"/>
      <c r="R1085" s="1"/>
      <c r="S1085" s="1"/>
      <c r="T1085" s="1"/>
      <c r="U1085" s="1"/>
    </row>
    <row r="1086" spans="1:21" s="3" customFormat="1" x14ac:dyDescent="0.25">
      <c r="A1086" s="1"/>
      <c r="B1086" s="2"/>
      <c r="E1086" s="4"/>
      <c r="F1086" s="4"/>
      <c r="H1086" s="4"/>
      <c r="I1086" s="4"/>
      <c r="J1086" s="4"/>
      <c r="K1086" s="5"/>
      <c r="L1086" s="6"/>
      <c r="M1086" s="1"/>
      <c r="N1086" s="1"/>
      <c r="O1086" s="1"/>
      <c r="P1086" s="1"/>
      <c r="Q1086" s="1"/>
      <c r="R1086" s="1"/>
      <c r="S1086" s="1"/>
      <c r="T1086" s="1"/>
      <c r="U1086" s="1"/>
    </row>
    <row r="1087" spans="1:21" s="3" customFormat="1" x14ac:dyDescent="0.25">
      <c r="A1087" s="1"/>
      <c r="B1087" s="2"/>
      <c r="D1087" s="4"/>
      <c r="F1087" s="4"/>
      <c r="H1087" s="4"/>
      <c r="I1087" s="4"/>
      <c r="K1087" s="5"/>
      <c r="L1087" s="6"/>
      <c r="M1087" s="1"/>
      <c r="N1087" s="1"/>
      <c r="O1087" s="1"/>
      <c r="P1087" s="1"/>
      <c r="Q1087" s="1"/>
      <c r="R1087" s="1"/>
      <c r="S1087" s="1"/>
      <c r="T1087" s="1"/>
      <c r="U1087" s="1"/>
    </row>
    <row r="1088" spans="1:21" s="3" customFormat="1" x14ac:dyDescent="0.25">
      <c r="A1088" s="1"/>
      <c r="B1088" s="2"/>
      <c r="F1088" s="4"/>
      <c r="H1088" s="4"/>
      <c r="I1088" s="4"/>
      <c r="K1088" s="5"/>
      <c r="L1088" s="6"/>
      <c r="M1088" s="1"/>
      <c r="N1088" s="1"/>
      <c r="O1088" s="1"/>
      <c r="P1088" s="1"/>
      <c r="Q1088" s="1"/>
      <c r="R1088" s="1"/>
      <c r="S1088" s="1"/>
      <c r="T1088" s="1"/>
      <c r="U1088" s="1"/>
    </row>
    <row r="1089" spans="1:21" s="3" customFormat="1" x14ac:dyDescent="0.25">
      <c r="A1089" s="1"/>
      <c r="B1089" s="2"/>
      <c r="E1089" s="4"/>
      <c r="F1089" s="4"/>
      <c r="H1089" s="4"/>
      <c r="I1089" s="4"/>
      <c r="J1089" s="4"/>
      <c r="K1089" s="5"/>
      <c r="L1089" s="6"/>
      <c r="M1089" s="1"/>
      <c r="N1089" s="1"/>
      <c r="O1089" s="1"/>
      <c r="P1089" s="1"/>
      <c r="Q1089" s="1"/>
      <c r="R1089" s="1"/>
      <c r="S1089" s="1"/>
      <c r="T1089" s="1"/>
      <c r="U1089" s="1"/>
    </row>
    <row r="1090" spans="1:21" s="3" customFormat="1" x14ac:dyDescent="0.25">
      <c r="A1090" s="1"/>
      <c r="B1090" s="2"/>
      <c r="D1090" s="4"/>
      <c r="E1090" s="4"/>
      <c r="F1090" s="4"/>
      <c r="H1090" s="4"/>
      <c r="I1090" s="4"/>
      <c r="J1090" s="4"/>
      <c r="K1090" s="5"/>
      <c r="L1090" s="6"/>
      <c r="M1090" s="1"/>
      <c r="N1090" s="1"/>
      <c r="O1090" s="1"/>
      <c r="P1090" s="1"/>
      <c r="Q1090" s="1"/>
      <c r="R1090" s="1"/>
      <c r="S1090" s="1"/>
      <c r="T1090" s="1"/>
      <c r="U1090" s="1"/>
    </row>
    <row r="1094" spans="1:21" s="3" customFormat="1" x14ac:dyDescent="0.25">
      <c r="A1094" s="1"/>
      <c r="B1094" s="2"/>
      <c r="D1094" s="4"/>
      <c r="F1094" s="4"/>
      <c r="H1094" s="4"/>
      <c r="I1094" s="4"/>
      <c r="K1094" s="5"/>
      <c r="L1094" s="6"/>
      <c r="M1094" s="1"/>
      <c r="N1094" s="1"/>
      <c r="O1094" s="1"/>
      <c r="P1094" s="1"/>
      <c r="Q1094" s="1"/>
      <c r="R1094" s="1"/>
      <c r="S1094" s="1"/>
      <c r="T1094" s="1"/>
      <c r="U1094" s="1"/>
    </row>
    <row r="1095" spans="1:21" s="3" customFormat="1" x14ac:dyDescent="0.25">
      <c r="A1095" s="1"/>
      <c r="B1095" s="2"/>
      <c r="E1095" s="4"/>
      <c r="F1095" s="4"/>
      <c r="H1095" s="4"/>
      <c r="I1095" s="4"/>
      <c r="J1095" s="4"/>
      <c r="K1095" s="5"/>
      <c r="L1095" s="6"/>
      <c r="M1095" s="1"/>
      <c r="N1095" s="1"/>
      <c r="O1095" s="1"/>
      <c r="P1095" s="1"/>
      <c r="Q1095" s="1"/>
      <c r="R1095" s="1"/>
      <c r="S1095" s="1"/>
      <c r="T1095" s="1"/>
      <c r="U1095" s="1"/>
    </row>
    <row r="1098" spans="1:21" s="3" customFormat="1" x14ac:dyDescent="0.25">
      <c r="A1098" s="1"/>
      <c r="B1098" s="2"/>
      <c r="D1098" s="4"/>
      <c r="F1098" s="4"/>
      <c r="H1098" s="4"/>
      <c r="I1098" s="4"/>
      <c r="K1098" s="5"/>
      <c r="L1098" s="6"/>
      <c r="M1098" s="1"/>
      <c r="N1098" s="1"/>
      <c r="O1098" s="1"/>
      <c r="P1098" s="1"/>
      <c r="Q1098" s="1"/>
      <c r="R1098" s="1"/>
      <c r="S1098" s="1"/>
      <c r="T1098" s="1"/>
      <c r="U1098" s="1"/>
    </row>
    <row r="1099" spans="1:21" s="3" customFormat="1" x14ac:dyDescent="0.25">
      <c r="A1099" s="1"/>
      <c r="B1099" s="2"/>
      <c r="E1099" s="4"/>
      <c r="F1099" s="4"/>
      <c r="H1099" s="4"/>
      <c r="I1099" s="4"/>
      <c r="J1099" s="4"/>
      <c r="K1099" s="5"/>
      <c r="L1099" s="6"/>
      <c r="M1099" s="1"/>
      <c r="N1099" s="1"/>
      <c r="O1099" s="1"/>
      <c r="P1099" s="1"/>
      <c r="Q1099" s="1"/>
      <c r="R1099" s="1"/>
      <c r="S1099" s="1"/>
      <c r="T1099" s="1"/>
      <c r="U1099" s="1"/>
    </row>
    <row r="1101" spans="1:21" s="3" customFormat="1" x14ac:dyDescent="0.25">
      <c r="A1101" s="1"/>
      <c r="B1101" s="2"/>
      <c r="D1101" s="4"/>
      <c r="E1101" s="4"/>
      <c r="F1101" s="4"/>
      <c r="H1101" s="4"/>
      <c r="I1101" s="4"/>
      <c r="J1101" s="4"/>
      <c r="K1101" s="5"/>
      <c r="L1101" s="6"/>
      <c r="M1101" s="1"/>
      <c r="N1101" s="1"/>
      <c r="O1101" s="1"/>
      <c r="P1101" s="1"/>
      <c r="Q1101" s="1"/>
      <c r="R1101" s="1"/>
      <c r="S1101" s="1"/>
      <c r="T1101" s="1"/>
      <c r="U1101" s="1"/>
    </row>
    <row r="1102" spans="1:21" s="3" customFormat="1" x14ac:dyDescent="0.25">
      <c r="A1102" s="1"/>
      <c r="B1102" s="2"/>
      <c r="D1102" s="4"/>
      <c r="E1102" s="4"/>
      <c r="F1102" s="4"/>
      <c r="H1102" s="4"/>
      <c r="I1102" s="4"/>
      <c r="J1102" s="4"/>
      <c r="K1102" s="5"/>
      <c r="L1102" s="6"/>
      <c r="M1102" s="1"/>
      <c r="N1102" s="1"/>
      <c r="O1102" s="1"/>
      <c r="P1102" s="1"/>
      <c r="Q1102" s="1"/>
      <c r="R1102" s="1"/>
      <c r="S1102" s="1"/>
      <c r="T1102" s="1"/>
      <c r="U1102" s="1"/>
    </row>
    <row r="1104" spans="1:21" s="3" customFormat="1" x14ac:dyDescent="0.25">
      <c r="A1104" s="1"/>
      <c r="B1104" s="2"/>
      <c r="D1104" s="4"/>
      <c r="F1104" s="4"/>
      <c r="H1104" s="4"/>
      <c r="I1104" s="4"/>
      <c r="K1104" s="5"/>
      <c r="L1104" s="6"/>
      <c r="M1104" s="1"/>
      <c r="N1104" s="1"/>
      <c r="O1104" s="1"/>
      <c r="P1104" s="1"/>
      <c r="Q1104" s="1"/>
      <c r="R1104" s="1"/>
      <c r="S1104" s="1"/>
      <c r="T1104" s="1"/>
      <c r="U1104" s="1"/>
    </row>
    <row r="1105" spans="1:21" s="3" customFormat="1" x14ac:dyDescent="0.25">
      <c r="A1105" s="1"/>
      <c r="B1105" s="2"/>
      <c r="F1105" s="4"/>
      <c r="H1105" s="4"/>
      <c r="I1105" s="4"/>
      <c r="K1105" s="5"/>
      <c r="L1105" s="6"/>
      <c r="M1105" s="1"/>
      <c r="N1105" s="1"/>
      <c r="O1105" s="1"/>
      <c r="P1105" s="1"/>
      <c r="Q1105" s="1"/>
      <c r="R1105" s="1"/>
      <c r="S1105" s="1"/>
      <c r="T1105" s="1"/>
      <c r="U1105" s="1"/>
    </row>
    <row r="1106" spans="1:21" s="3" customFormat="1" x14ac:dyDescent="0.25">
      <c r="A1106" s="1"/>
      <c r="B1106" s="2"/>
      <c r="E1106" s="4"/>
      <c r="F1106" s="4"/>
      <c r="H1106" s="4"/>
      <c r="I1106" s="4"/>
      <c r="J1106" s="4"/>
      <c r="K1106" s="5"/>
      <c r="L1106" s="6"/>
      <c r="M1106" s="1"/>
      <c r="N1106" s="1"/>
      <c r="O1106" s="1"/>
      <c r="P1106" s="1"/>
      <c r="Q1106" s="1"/>
      <c r="R1106" s="1"/>
      <c r="S1106" s="1"/>
      <c r="T1106" s="1"/>
      <c r="U1106" s="1"/>
    </row>
    <row r="1107" spans="1:21" s="3" customFormat="1" x14ac:dyDescent="0.25">
      <c r="A1107" s="1"/>
      <c r="B1107" s="2"/>
      <c r="D1107" s="4"/>
      <c r="F1107" s="4"/>
      <c r="H1107" s="4"/>
      <c r="I1107" s="4"/>
      <c r="K1107" s="5"/>
      <c r="L1107" s="6"/>
      <c r="M1107" s="1"/>
      <c r="N1107" s="1"/>
      <c r="O1107" s="1"/>
      <c r="P1107" s="1"/>
      <c r="Q1107" s="1"/>
      <c r="R1107" s="1"/>
      <c r="S1107" s="1"/>
      <c r="T1107" s="1"/>
      <c r="U1107" s="1"/>
    </row>
    <row r="1108" spans="1:21" s="3" customFormat="1" x14ac:dyDescent="0.25">
      <c r="A1108" s="1"/>
      <c r="B1108" s="2"/>
      <c r="E1108" s="4"/>
      <c r="F1108" s="4"/>
      <c r="H1108" s="4"/>
      <c r="I1108" s="4"/>
      <c r="J1108" s="4"/>
      <c r="K1108" s="5"/>
      <c r="L1108" s="6"/>
      <c r="M1108" s="1"/>
      <c r="N1108" s="1"/>
      <c r="O1108" s="1"/>
      <c r="P1108" s="1"/>
      <c r="Q1108" s="1"/>
      <c r="R1108" s="1"/>
      <c r="S1108" s="1"/>
      <c r="T1108" s="1"/>
      <c r="U1108" s="1"/>
    </row>
    <row r="1109" spans="1:21" s="3" customFormat="1" x14ac:dyDescent="0.25">
      <c r="A1109" s="1"/>
      <c r="B1109" s="2"/>
      <c r="D1109" s="4"/>
      <c r="F1109" s="4"/>
      <c r="H1109" s="4"/>
      <c r="I1109" s="4"/>
      <c r="K1109" s="5"/>
      <c r="L1109" s="6"/>
      <c r="M1109" s="1"/>
      <c r="N1109" s="1"/>
      <c r="O1109" s="1"/>
      <c r="P1109" s="1"/>
      <c r="Q1109" s="1"/>
      <c r="R1109" s="1"/>
      <c r="S1109" s="1"/>
      <c r="T1109" s="1"/>
      <c r="U1109" s="1"/>
    </row>
    <row r="1110" spans="1:21" s="3" customFormat="1" x14ac:dyDescent="0.25">
      <c r="A1110" s="1"/>
      <c r="B1110" s="2"/>
      <c r="E1110" s="4"/>
      <c r="F1110" s="4"/>
      <c r="H1110" s="4"/>
      <c r="I1110" s="4"/>
      <c r="J1110" s="4"/>
      <c r="K1110" s="5"/>
      <c r="L1110" s="6"/>
      <c r="M1110" s="1"/>
      <c r="N1110" s="1"/>
      <c r="O1110" s="1"/>
      <c r="P1110" s="1"/>
      <c r="Q1110" s="1"/>
      <c r="R1110" s="1"/>
      <c r="S1110" s="1"/>
      <c r="T1110" s="1"/>
      <c r="U1110" s="1"/>
    </row>
    <row r="1111" spans="1:21" s="3" customFormat="1" x14ac:dyDescent="0.25">
      <c r="A1111" s="1"/>
      <c r="B1111" s="2"/>
      <c r="D1111" s="4"/>
      <c r="F1111" s="4"/>
      <c r="H1111" s="4"/>
      <c r="I1111" s="4"/>
      <c r="K1111" s="5"/>
      <c r="L1111" s="6"/>
      <c r="M1111" s="1"/>
      <c r="N1111" s="1"/>
      <c r="O1111" s="1"/>
      <c r="P1111" s="1"/>
      <c r="Q1111" s="1"/>
      <c r="R1111" s="1"/>
      <c r="S1111" s="1"/>
      <c r="T1111" s="1"/>
      <c r="U1111" s="1"/>
    </row>
    <row r="1112" spans="1:21" s="3" customFormat="1" x14ac:dyDescent="0.25">
      <c r="A1112" s="1"/>
      <c r="B1112" s="2"/>
      <c r="F1112" s="4"/>
      <c r="H1112" s="4"/>
      <c r="I1112" s="4"/>
      <c r="K1112" s="5"/>
      <c r="L1112" s="6"/>
      <c r="M1112" s="1"/>
      <c r="N1112" s="1"/>
      <c r="O1112" s="1"/>
      <c r="P1112" s="1"/>
      <c r="Q1112" s="1"/>
      <c r="R1112" s="1"/>
      <c r="S1112" s="1"/>
      <c r="T1112" s="1"/>
      <c r="U1112" s="1"/>
    </row>
    <row r="1113" spans="1:21" s="3" customFormat="1" x14ac:dyDescent="0.25">
      <c r="A1113" s="1"/>
      <c r="B1113" s="2"/>
      <c r="E1113" s="4"/>
      <c r="F1113" s="4"/>
      <c r="H1113" s="4"/>
      <c r="I1113" s="4"/>
      <c r="J1113" s="4"/>
      <c r="K1113" s="5"/>
      <c r="L1113" s="6"/>
      <c r="M1113" s="1"/>
      <c r="N1113" s="1"/>
      <c r="O1113" s="1"/>
      <c r="P1113" s="1"/>
      <c r="Q1113" s="1"/>
      <c r="R1113" s="1"/>
      <c r="S1113" s="1"/>
      <c r="T1113" s="1"/>
      <c r="U1113" s="1"/>
    </row>
    <row r="1114" spans="1:21" s="3" customFormat="1" x14ac:dyDescent="0.25">
      <c r="A1114" s="1"/>
      <c r="B1114" s="2"/>
      <c r="D1114" s="4"/>
      <c r="F1114" s="4"/>
      <c r="H1114" s="4"/>
      <c r="I1114" s="4"/>
      <c r="K1114" s="5"/>
      <c r="L1114" s="6"/>
      <c r="M1114" s="1"/>
      <c r="N1114" s="1"/>
      <c r="O1114" s="1"/>
      <c r="P1114" s="1"/>
      <c r="Q1114" s="1"/>
      <c r="R1114" s="1"/>
      <c r="S1114" s="1"/>
      <c r="T1114" s="1"/>
      <c r="U1114" s="1"/>
    </row>
    <row r="1115" spans="1:21" s="3" customFormat="1" x14ac:dyDescent="0.25">
      <c r="A1115" s="1"/>
      <c r="B1115" s="2"/>
      <c r="F1115" s="4"/>
      <c r="H1115" s="4"/>
      <c r="I1115" s="4"/>
      <c r="K1115" s="5"/>
      <c r="L1115" s="6"/>
      <c r="M1115" s="1"/>
      <c r="N1115" s="1"/>
      <c r="O1115" s="1"/>
      <c r="P1115" s="1"/>
      <c r="Q1115" s="1"/>
      <c r="R1115" s="1"/>
      <c r="S1115" s="1"/>
      <c r="T1115" s="1"/>
      <c r="U1115" s="1"/>
    </row>
    <row r="1116" spans="1:21" s="3" customFormat="1" x14ac:dyDescent="0.25">
      <c r="A1116" s="1"/>
      <c r="B1116" s="2"/>
      <c r="F1116" s="4"/>
      <c r="H1116" s="4"/>
      <c r="I1116" s="4"/>
      <c r="K1116" s="5"/>
      <c r="L1116" s="6"/>
      <c r="M1116" s="1"/>
      <c r="N1116" s="1"/>
      <c r="O1116" s="1"/>
      <c r="P1116" s="1"/>
      <c r="Q1116" s="1"/>
      <c r="R1116" s="1"/>
      <c r="S1116" s="1"/>
      <c r="T1116" s="1"/>
      <c r="U1116" s="1"/>
    </row>
    <row r="1117" spans="1:21" s="3" customFormat="1" x14ac:dyDescent="0.25">
      <c r="A1117" s="1"/>
      <c r="B1117" s="2"/>
      <c r="F1117" s="4"/>
      <c r="H1117" s="4"/>
      <c r="I1117" s="4"/>
      <c r="K1117" s="5"/>
      <c r="L1117" s="6"/>
      <c r="M1117" s="1"/>
      <c r="N1117" s="1"/>
      <c r="O1117" s="1"/>
      <c r="P1117" s="1"/>
      <c r="Q1117" s="1"/>
      <c r="R1117" s="1"/>
      <c r="S1117" s="1"/>
      <c r="T1117" s="1"/>
      <c r="U1117" s="1"/>
    </row>
    <row r="1118" spans="1:21" s="3" customFormat="1" x14ac:dyDescent="0.25">
      <c r="A1118" s="1"/>
      <c r="B1118" s="2"/>
      <c r="E1118" s="4"/>
      <c r="F1118" s="4"/>
      <c r="H1118" s="4"/>
      <c r="I1118" s="4"/>
      <c r="J1118" s="4"/>
      <c r="K1118" s="5"/>
      <c r="L1118" s="6"/>
      <c r="M1118" s="1"/>
      <c r="N1118" s="1"/>
      <c r="O1118" s="1"/>
      <c r="P1118" s="1"/>
      <c r="Q1118" s="1"/>
      <c r="R1118" s="1"/>
      <c r="S1118" s="1"/>
      <c r="T1118" s="1"/>
      <c r="U1118" s="1"/>
    </row>
    <row r="1120" spans="1:21" s="3" customFormat="1" x14ac:dyDescent="0.25">
      <c r="A1120" s="1"/>
      <c r="B1120" s="2"/>
      <c r="D1120" s="4"/>
      <c r="E1120" s="4"/>
      <c r="F1120" s="4"/>
      <c r="H1120" s="4"/>
      <c r="I1120" s="4"/>
      <c r="J1120" s="4"/>
      <c r="K1120" s="5"/>
      <c r="L1120" s="6"/>
      <c r="M1120" s="1"/>
      <c r="N1120" s="1"/>
      <c r="O1120" s="1"/>
      <c r="P1120" s="1"/>
      <c r="Q1120" s="1"/>
      <c r="R1120" s="1"/>
      <c r="S1120" s="1"/>
      <c r="T1120" s="1"/>
      <c r="U1120" s="1"/>
    </row>
    <row r="1122" spans="1:21" s="3" customFormat="1" x14ac:dyDescent="0.25">
      <c r="A1122" s="1"/>
      <c r="B1122" s="2"/>
      <c r="D1122" s="4"/>
      <c r="F1122" s="4"/>
      <c r="H1122" s="4"/>
      <c r="I1122" s="4"/>
      <c r="K1122" s="5"/>
      <c r="L1122" s="6"/>
      <c r="M1122" s="1"/>
      <c r="N1122" s="1"/>
      <c r="O1122" s="1"/>
      <c r="P1122" s="1"/>
      <c r="Q1122" s="1"/>
      <c r="R1122" s="1"/>
      <c r="S1122" s="1"/>
      <c r="T1122" s="1"/>
      <c r="U1122" s="1"/>
    </row>
    <row r="1123" spans="1:21" s="3" customFormat="1" x14ac:dyDescent="0.25">
      <c r="A1123" s="1"/>
      <c r="B1123" s="2"/>
      <c r="E1123" s="4"/>
      <c r="F1123" s="4"/>
      <c r="H1123" s="4"/>
      <c r="I1123" s="4"/>
      <c r="J1123" s="4"/>
      <c r="K1123" s="5"/>
      <c r="L1123" s="6"/>
      <c r="M1123" s="1"/>
      <c r="N1123" s="1"/>
      <c r="O1123" s="1"/>
      <c r="P1123" s="1"/>
      <c r="Q1123" s="1"/>
      <c r="R1123" s="1"/>
      <c r="S1123" s="1"/>
      <c r="T1123" s="1"/>
      <c r="U1123" s="1"/>
    </row>
    <row r="1124" spans="1:21" s="3" customFormat="1" x14ac:dyDescent="0.25">
      <c r="A1124" s="1"/>
      <c r="B1124" s="2"/>
      <c r="D1124" s="4"/>
      <c r="E1124" s="4"/>
      <c r="F1124" s="4"/>
      <c r="H1124" s="4"/>
      <c r="I1124" s="4"/>
      <c r="J1124" s="4"/>
      <c r="K1124" s="5"/>
      <c r="L1124" s="6"/>
      <c r="M1124" s="1"/>
      <c r="N1124" s="1"/>
      <c r="O1124" s="1"/>
      <c r="P1124" s="1"/>
      <c r="Q1124" s="1"/>
      <c r="R1124" s="1"/>
      <c r="S1124" s="1"/>
      <c r="T1124" s="1"/>
      <c r="U1124" s="1"/>
    </row>
    <row r="1125" spans="1:21" s="3" customFormat="1" x14ac:dyDescent="0.25">
      <c r="A1125" s="1"/>
      <c r="B1125" s="2"/>
      <c r="D1125" s="4"/>
      <c r="F1125" s="4"/>
      <c r="H1125" s="4"/>
      <c r="I1125" s="4"/>
      <c r="K1125" s="5"/>
      <c r="L1125" s="6"/>
      <c r="M1125" s="1"/>
      <c r="N1125" s="1"/>
      <c r="O1125" s="1"/>
      <c r="P1125" s="1"/>
      <c r="Q1125" s="1"/>
      <c r="R1125" s="1"/>
      <c r="S1125" s="1"/>
      <c r="T1125" s="1"/>
      <c r="U1125" s="1"/>
    </row>
    <row r="1126" spans="1:21" s="3" customFormat="1" x14ac:dyDescent="0.25">
      <c r="A1126" s="1"/>
      <c r="B1126" s="2"/>
      <c r="E1126" s="4"/>
      <c r="F1126" s="4"/>
      <c r="H1126" s="4"/>
      <c r="I1126" s="4"/>
      <c r="J1126" s="4"/>
      <c r="K1126" s="5"/>
      <c r="L1126" s="6"/>
      <c r="M1126" s="1"/>
      <c r="N1126" s="1"/>
      <c r="O1126" s="1"/>
      <c r="P1126" s="1"/>
      <c r="Q1126" s="1"/>
      <c r="R1126" s="1"/>
      <c r="S1126" s="1"/>
      <c r="T1126" s="1"/>
      <c r="U1126" s="1"/>
    </row>
    <row r="1127" spans="1:21" s="3" customFormat="1" x14ac:dyDescent="0.25">
      <c r="A1127" s="1"/>
      <c r="B1127" s="2"/>
      <c r="D1127" s="4"/>
      <c r="F1127" s="4"/>
      <c r="H1127" s="4"/>
      <c r="I1127" s="4"/>
      <c r="K1127" s="5"/>
      <c r="L1127" s="6"/>
      <c r="M1127" s="1"/>
      <c r="N1127" s="1"/>
      <c r="O1127" s="1"/>
      <c r="P1127" s="1"/>
      <c r="Q1127" s="1"/>
      <c r="R1127" s="1"/>
      <c r="S1127" s="1"/>
      <c r="T1127" s="1"/>
      <c r="U1127" s="1"/>
    </row>
    <row r="1128" spans="1:21" s="3" customFormat="1" x14ac:dyDescent="0.25">
      <c r="A1128" s="1"/>
      <c r="B1128" s="2"/>
      <c r="E1128" s="4"/>
      <c r="F1128" s="4"/>
      <c r="H1128" s="4"/>
      <c r="I1128" s="4"/>
      <c r="J1128" s="4"/>
      <c r="K1128" s="5"/>
      <c r="L1128" s="6"/>
      <c r="M1128" s="1"/>
      <c r="N1128" s="1"/>
      <c r="O1128" s="1"/>
      <c r="P1128" s="1"/>
      <c r="Q1128" s="1"/>
      <c r="R1128" s="1"/>
      <c r="S1128" s="1"/>
      <c r="T1128" s="1"/>
      <c r="U1128" s="1"/>
    </row>
    <row r="1130" spans="1:21" s="3" customFormat="1" x14ac:dyDescent="0.25">
      <c r="A1130" s="1"/>
      <c r="B1130" s="2"/>
      <c r="D1130" s="4"/>
      <c r="E1130" s="4"/>
      <c r="F1130" s="4"/>
      <c r="H1130" s="4"/>
      <c r="I1130" s="4"/>
      <c r="J1130" s="4"/>
      <c r="K1130" s="5"/>
      <c r="L1130" s="6"/>
      <c r="M1130" s="1"/>
      <c r="N1130" s="1"/>
      <c r="O1130" s="1"/>
      <c r="P1130" s="1"/>
      <c r="Q1130" s="1"/>
      <c r="R1130" s="1"/>
      <c r="S1130" s="1"/>
      <c r="T1130" s="1"/>
      <c r="U1130" s="1"/>
    </row>
    <row r="1131" spans="1:21" s="3" customFormat="1" x14ac:dyDescent="0.25">
      <c r="A1131" s="1"/>
      <c r="B1131" s="2"/>
      <c r="D1131" s="4"/>
      <c r="F1131" s="4"/>
      <c r="H1131" s="4"/>
      <c r="I1131" s="4"/>
      <c r="K1131" s="5"/>
      <c r="L1131" s="6"/>
      <c r="M1131" s="1"/>
      <c r="N1131" s="1"/>
      <c r="O1131" s="1"/>
      <c r="P1131" s="1"/>
      <c r="Q1131" s="1"/>
      <c r="R1131" s="1"/>
      <c r="S1131" s="1"/>
      <c r="T1131" s="1"/>
      <c r="U1131" s="1"/>
    </row>
    <row r="1132" spans="1:21" s="3" customFormat="1" x14ac:dyDescent="0.25">
      <c r="A1132" s="1"/>
      <c r="B1132" s="2"/>
      <c r="E1132" s="4"/>
      <c r="F1132" s="4"/>
      <c r="H1132" s="4"/>
      <c r="I1132" s="4"/>
      <c r="J1132" s="4"/>
      <c r="K1132" s="5"/>
      <c r="L1132" s="6"/>
      <c r="M1132" s="1"/>
      <c r="N1132" s="1"/>
      <c r="O1132" s="1"/>
      <c r="P1132" s="1"/>
      <c r="Q1132" s="1"/>
      <c r="R1132" s="1"/>
      <c r="S1132" s="1"/>
      <c r="T1132" s="1"/>
      <c r="U1132" s="1"/>
    </row>
    <row r="1133" spans="1:21" s="3" customFormat="1" x14ac:dyDescent="0.25">
      <c r="A1133" s="1"/>
      <c r="B1133" s="2"/>
      <c r="D1133" s="4"/>
      <c r="E1133" s="4"/>
      <c r="F1133" s="4"/>
      <c r="H1133" s="4"/>
      <c r="I1133" s="4"/>
      <c r="J1133" s="4"/>
      <c r="K1133" s="5"/>
      <c r="L1133" s="6"/>
      <c r="M1133" s="1"/>
      <c r="N1133" s="1"/>
      <c r="O1133" s="1"/>
      <c r="P1133" s="1"/>
      <c r="Q1133" s="1"/>
      <c r="R1133" s="1"/>
      <c r="S1133" s="1"/>
      <c r="T1133" s="1"/>
      <c r="U1133" s="1"/>
    </row>
    <row r="1135" spans="1:21" s="3" customFormat="1" x14ac:dyDescent="0.25">
      <c r="A1135" s="1"/>
      <c r="B1135" s="2"/>
      <c r="D1135" s="4"/>
      <c r="F1135" s="4"/>
      <c r="H1135" s="4"/>
      <c r="I1135" s="4"/>
      <c r="K1135" s="5"/>
      <c r="L1135" s="6"/>
      <c r="M1135" s="1"/>
      <c r="N1135" s="1"/>
      <c r="O1135" s="1"/>
      <c r="P1135" s="1"/>
      <c r="Q1135" s="1"/>
      <c r="R1135" s="1"/>
      <c r="S1135" s="1"/>
      <c r="T1135" s="1"/>
      <c r="U1135" s="1"/>
    </row>
    <row r="1136" spans="1:21" s="3" customFormat="1" x14ac:dyDescent="0.25">
      <c r="A1136" s="1"/>
      <c r="B1136" s="2"/>
      <c r="E1136" s="4"/>
      <c r="F1136" s="4"/>
      <c r="H1136" s="4"/>
      <c r="I1136" s="4"/>
      <c r="J1136" s="4"/>
      <c r="K1136" s="5"/>
      <c r="L1136" s="6"/>
      <c r="M1136" s="1"/>
      <c r="N1136" s="1"/>
      <c r="O1136" s="1"/>
      <c r="P1136" s="1"/>
      <c r="Q1136" s="1"/>
      <c r="R1136" s="1"/>
      <c r="S1136" s="1"/>
      <c r="T1136" s="1"/>
      <c r="U1136" s="1"/>
    </row>
    <row r="1137" spans="1:21" s="3" customFormat="1" x14ac:dyDescent="0.25">
      <c r="A1137" s="1"/>
      <c r="B1137" s="2"/>
      <c r="D1137" s="4"/>
      <c r="E1137" s="4"/>
      <c r="F1137" s="4"/>
      <c r="H1137" s="4"/>
      <c r="I1137" s="4"/>
      <c r="J1137" s="4"/>
      <c r="K1137" s="5"/>
      <c r="L1137" s="6"/>
      <c r="M1137" s="1"/>
      <c r="N1137" s="1"/>
      <c r="O1137" s="1"/>
      <c r="P1137" s="1"/>
      <c r="Q1137" s="1"/>
      <c r="R1137" s="1"/>
      <c r="S1137" s="1"/>
      <c r="T1137" s="1"/>
      <c r="U1137" s="1"/>
    </row>
    <row r="1138" spans="1:21" s="3" customFormat="1" x14ac:dyDescent="0.25">
      <c r="A1138" s="1"/>
      <c r="B1138" s="2"/>
      <c r="D1138" s="4"/>
      <c r="E1138" s="4"/>
      <c r="F1138" s="4"/>
      <c r="H1138" s="4"/>
      <c r="I1138" s="4"/>
      <c r="J1138" s="4"/>
      <c r="K1138" s="5"/>
      <c r="L1138" s="6"/>
      <c r="M1138" s="1"/>
      <c r="N1138" s="1"/>
      <c r="O1138" s="1"/>
      <c r="P1138" s="1"/>
      <c r="Q1138" s="1"/>
      <c r="R1138" s="1"/>
      <c r="S1138" s="1"/>
      <c r="T1138" s="1"/>
      <c r="U1138" s="1"/>
    </row>
    <row r="1140" spans="1:21" s="3" customFormat="1" x14ac:dyDescent="0.25">
      <c r="A1140" s="1"/>
      <c r="B1140" s="2"/>
      <c r="D1140" s="4"/>
      <c r="E1140" s="4"/>
      <c r="F1140" s="4"/>
      <c r="H1140" s="4"/>
      <c r="I1140" s="4"/>
      <c r="J1140" s="4"/>
      <c r="K1140" s="5"/>
      <c r="L1140" s="6"/>
      <c r="M1140" s="1"/>
      <c r="N1140" s="1"/>
      <c r="O1140" s="1"/>
      <c r="P1140" s="1"/>
      <c r="Q1140" s="1"/>
      <c r="R1140" s="1"/>
      <c r="S1140" s="1"/>
      <c r="T1140" s="1"/>
      <c r="U1140" s="1"/>
    </row>
    <row r="1141" spans="1:21" s="3" customFormat="1" x14ac:dyDescent="0.25">
      <c r="A1141" s="1"/>
      <c r="B1141" s="2"/>
      <c r="D1141" s="4"/>
      <c r="F1141" s="4"/>
      <c r="H1141" s="4"/>
      <c r="I1141" s="4"/>
      <c r="K1141" s="5"/>
      <c r="L1141" s="6"/>
      <c r="M1141" s="1"/>
      <c r="N1141" s="1"/>
      <c r="O1141" s="1"/>
      <c r="P1141" s="1"/>
      <c r="Q1141" s="1"/>
      <c r="R1141" s="1"/>
      <c r="S1141" s="1"/>
      <c r="T1141" s="1"/>
      <c r="U1141" s="1"/>
    </row>
    <row r="1142" spans="1:21" s="3" customFormat="1" x14ac:dyDescent="0.25">
      <c r="A1142" s="1"/>
      <c r="B1142" s="2"/>
      <c r="F1142" s="4"/>
      <c r="H1142" s="4"/>
      <c r="I1142" s="4"/>
      <c r="K1142" s="5"/>
      <c r="L1142" s="6"/>
      <c r="M1142" s="1"/>
      <c r="N1142" s="1"/>
      <c r="O1142" s="1"/>
      <c r="P1142" s="1"/>
      <c r="Q1142" s="1"/>
      <c r="R1142" s="1"/>
      <c r="S1142" s="1"/>
      <c r="T1142" s="1"/>
      <c r="U1142" s="1"/>
    </row>
    <row r="1143" spans="1:21" s="3" customFormat="1" x14ac:dyDescent="0.25">
      <c r="A1143" s="1"/>
      <c r="B1143" s="2"/>
      <c r="F1143" s="4"/>
      <c r="H1143" s="4"/>
      <c r="I1143" s="4"/>
      <c r="K1143" s="5"/>
      <c r="L1143" s="6"/>
      <c r="M1143" s="1"/>
      <c r="N1143" s="1"/>
      <c r="O1143" s="1"/>
      <c r="P1143" s="1"/>
      <c r="Q1143" s="1"/>
      <c r="R1143" s="1"/>
      <c r="S1143" s="1"/>
      <c r="T1143" s="1"/>
      <c r="U1143" s="1"/>
    </row>
    <row r="1144" spans="1:21" s="3" customFormat="1" x14ac:dyDescent="0.25">
      <c r="A1144" s="1"/>
      <c r="B1144" s="2"/>
      <c r="E1144" s="4"/>
      <c r="F1144" s="4"/>
      <c r="H1144" s="4"/>
      <c r="I1144" s="4"/>
      <c r="J1144" s="4"/>
      <c r="K1144" s="5"/>
      <c r="L1144" s="6"/>
      <c r="M1144" s="1"/>
      <c r="N1144" s="1"/>
      <c r="O1144" s="1"/>
      <c r="P1144" s="1"/>
      <c r="Q1144" s="1"/>
      <c r="R1144" s="1"/>
      <c r="S1144" s="1"/>
      <c r="T1144" s="1"/>
      <c r="U1144" s="1"/>
    </row>
    <row r="1148" spans="1:21" s="3" customFormat="1" x14ac:dyDescent="0.25">
      <c r="A1148" s="1"/>
      <c r="B1148" s="2"/>
      <c r="D1148" s="4"/>
      <c r="E1148" s="4"/>
      <c r="F1148" s="4"/>
      <c r="H1148" s="4"/>
      <c r="I1148" s="4"/>
      <c r="J1148" s="4"/>
      <c r="K1148" s="5"/>
      <c r="L1148" s="6"/>
      <c r="M1148" s="1"/>
      <c r="N1148" s="1"/>
      <c r="O1148" s="1"/>
      <c r="P1148" s="1"/>
      <c r="Q1148" s="1"/>
      <c r="R1148" s="1"/>
      <c r="S1148" s="1"/>
      <c r="T1148" s="1"/>
      <c r="U1148" s="1"/>
    </row>
    <row r="1150" spans="1:21" s="3" customFormat="1" x14ac:dyDescent="0.25">
      <c r="A1150" s="1"/>
      <c r="B1150" s="2"/>
      <c r="D1150" s="4"/>
      <c r="F1150" s="4"/>
      <c r="H1150" s="4"/>
      <c r="I1150" s="4"/>
      <c r="K1150" s="5"/>
      <c r="L1150" s="6"/>
      <c r="M1150" s="1"/>
      <c r="N1150" s="1"/>
      <c r="O1150" s="1"/>
      <c r="P1150" s="1"/>
      <c r="Q1150" s="1"/>
      <c r="R1150" s="1"/>
      <c r="S1150" s="1"/>
      <c r="T1150" s="1"/>
      <c r="U1150" s="1"/>
    </row>
    <row r="1151" spans="1:21" s="3" customFormat="1" x14ac:dyDescent="0.25">
      <c r="A1151" s="1"/>
      <c r="B1151" s="2"/>
      <c r="F1151" s="4"/>
      <c r="H1151" s="4"/>
      <c r="I1151" s="4"/>
      <c r="K1151" s="5"/>
      <c r="L1151" s="6"/>
      <c r="M1151" s="1"/>
      <c r="N1151" s="1"/>
      <c r="O1151" s="1"/>
      <c r="P1151" s="1"/>
      <c r="Q1151" s="1"/>
      <c r="R1151" s="1"/>
      <c r="S1151" s="1"/>
      <c r="T1151" s="1"/>
      <c r="U1151" s="1"/>
    </row>
    <row r="1152" spans="1:21" s="3" customFormat="1" x14ac:dyDescent="0.25">
      <c r="A1152" s="1"/>
      <c r="B1152" s="2"/>
      <c r="F1152" s="4"/>
      <c r="H1152" s="4"/>
      <c r="I1152" s="4"/>
      <c r="K1152" s="5"/>
      <c r="L1152" s="6"/>
      <c r="M1152" s="1"/>
      <c r="N1152" s="1"/>
      <c r="O1152" s="1"/>
      <c r="P1152" s="1"/>
      <c r="Q1152" s="1"/>
      <c r="R1152" s="1"/>
      <c r="S1152" s="1"/>
      <c r="T1152" s="1"/>
      <c r="U1152" s="1"/>
    </row>
    <row r="1153" spans="1:21" s="3" customFormat="1" x14ac:dyDescent="0.25">
      <c r="A1153" s="1"/>
      <c r="B1153" s="2"/>
      <c r="E1153" s="4"/>
      <c r="F1153" s="4"/>
      <c r="H1153" s="4"/>
      <c r="I1153" s="4"/>
      <c r="J1153" s="4"/>
      <c r="K1153" s="5"/>
      <c r="L1153" s="6"/>
      <c r="M1153" s="1"/>
      <c r="N1153" s="1"/>
      <c r="O1153" s="1"/>
      <c r="P1153" s="1"/>
      <c r="Q1153" s="1"/>
      <c r="R1153" s="1"/>
      <c r="S1153" s="1"/>
      <c r="T1153" s="1"/>
      <c r="U1153" s="1"/>
    </row>
    <row r="1156" spans="1:21" s="3" customFormat="1" x14ac:dyDescent="0.25">
      <c r="A1156" s="1"/>
      <c r="B1156" s="2"/>
      <c r="D1156" s="4"/>
      <c r="F1156" s="4"/>
      <c r="H1156" s="4"/>
      <c r="I1156" s="4"/>
      <c r="K1156" s="5"/>
      <c r="L1156" s="6"/>
      <c r="M1156" s="1"/>
      <c r="N1156" s="1"/>
      <c r="O1156" s="1"/>
      <c r="P1156" s="1"/>
      <c r="Q1156" s="1"/>
      <c r="R1156" s="1"/>
      <c r="S1156" s="1"/>
      <c r="T1156" s="1"/>
      <c r="U1156" s="1"/>
    </row>
    <row r="1157" spans="1:21" s="3" customFormat="1" x14ac:dyDescent="0.25">
      <c r="A1157" s="1"/>
      <c r="B1157" s="2"/>
      <c r="F1157" s="4"/>
      <c r="H1157" s="4"/>
      <c r="I1157" s="4"/>
      <c r="K1157" s="5"/>
      <c r="L1157" s="6"/>
      <c r="M1157" s="1"/>
      <c r="N1157" s="1"/>
      <c r="O1157" s="1"/>
      <c r="P1157" s="1"/>
      <c r="Q1157" s="1"/>
      <c r="R1157" s="1"/>
      <c r="S1157" s="1"/>
      <c r="T1157" s="1"/>
      <c r="U1157" s="1"/>
    </row>
    <row r="1158" spans="1:21" s="3" customFormat="1" x14ac:dyDescent="0.25">
      <c r="A1158" s="1"/>
      <c r="B1158" s="2"/>
      <c r="E1158" s="4"/>
      <c r="F1158" s="4"/>
      <c r="H1158" s="4"/>
      <c r="I1158" s="4"/>
      <c r="J1158" s="4"/>
      <c r="K1158" s="5"/>
      <c r="L1158" s="6"/>
      <c r="M1158" s="1"/>
      <c r="N1158" s="1"/>
      <c r="O1158" s="1"/>
      <c r="P1158" s="1"/>
      <c r="Q1158" s="1"/>
      <c r="R1158" s="1"/>
      <c r="S1158" s="1"/>
      <c r="T1158" s="1"/>
      <c r="U1158" s="1"/>
    </row>
    <row r="1161" spans="1:21" s="3" customFormat="1" x14ac:dyDescent="0.25">
      <c r="A1161" s="1"/>
      <c r="B1161" s="2"/>
      <c r="D1161" s="4"/>
      <c r="E1161" s="4"/>
      <c r="F1161" s="4"/>
      <c r="H1161" s="4"/>
      <c r="I1161" s="4"/>
      <c r="J1161" s="4"/>
      <c r="K1161" s="5"/>
      <c r="L1161" s="6"/>
      <c r="M1161" s="1"/>
      <c r="N1161" s="1"/>
      <c r="O1161" s="1"/>
      <c r="P1161" s="1"/>
      <c r="Q1161" s="1"/>
      <c r="R1161" s="1"/>
      <c r="S1161" s="1"/>
      <c r="T1161" s="1"/>
      <c r="U1161" s="1"/>
    </row>
    <row r="1162" spans="1:21" s="3" customFormat="1" x14ac:dyDescent="0.25">
      <c r="A1162" s="1"/>
      <c r="B1162" s="2"/>
      <c r="D1162" s="4"/>
      <c r="F1162" s="4"/>
      <c r="H1162" s="4"/>
      <c r="I1162" s="4"/>
      <c r="K1162" s="5"/>
      <c r="L1162" s="6"/>
      <c r="M1162" s="1"/>
      <c r="N1162" s="1"/>
      <c r="O1162" s="1"/>
      <c r="P1162" s="1"/>
      <c r="Q1162" s="1"/>
      <c r="R1162" s="1"/>
      <c r="S1162" s="1"/>
      <c r="T1162" s="1"/>
      <c r="U1162" s="1"/>
    </row>
    <row r="1163" spans="1:21" s="3" customFormat="1" x14ac:dyDescent="0.25">
      <c r="A1163" s="1"/>
      <c r="B1163" s="2"/>
      <c r="E1163" s="4"/>
      <c r="F1163" s="4"/>
      <c r="H1163" s="4"/>
      <c r="I1163" s="4"/>
      <c r="J1163" s="4"/>
      <c r="K1163" s="5"/>
      <c r="L1163" s="6"/>
      <c r="M1163" s="1"/>
      <c r="N1163" s="1"/>
      <c r="O1163" s="1"/>
      <c r="P1163" s="1"/>
      <c r="Q1163" s="1"/>
      <c r="R1163" s="1"/>
      <c r="S1163" s="1"/>
      <c r="T1163" s="1"/>
      <c r="U1163" s="1"/>
    </row>
    <row r="1167" spans="1:21" s="3" customFormat="1" x14ac:dyDescent="0.25">
      <c r="A1167" s="1"/>
      <c r="B1167" s="2"/>
      <c r="D1167" s="4"/>
      <c r="E1167" s="4"/>
      <c r="F1167" s="4"/>
      <c r="H1167" s="4"/>
      <c r="I1167" s="4"/>
      <c r="J1167" s="4"/>
      <c r="K1167" s="5"/>
      <c r="L1167" s="6"/>
      <c r="M1167" s="1"/>
      <c r="N1167" s="1"/>
      <c r="O1167" s="1"/>
      <c r="P1167" s="1"/>
      <c r="Q1167" s="1"/>
      <c r="R1167" s="1"/>
      <c r="S1167" s="1"/>
      <c r="T1167" s="1"/>
      <c r="U1167" s="1"/>
    </row>
    <row r="1168" spans="1:21" s="3" customFormat="1" x14ac:dyDescent="0.25">
      <c r="A1168" s="1"/>
      <c r="B1168" s="2"/>
      <c r="D1168" s="4"/>
      <c r="E1168" s="4"/>
      <c r="F1168" s="4"/>
      <c r="H1168" s="4"/>
      <c r="I1168" s="4"/>
      <c r="J1168" s="4"/>
      <c r="K1168" s="5"/>
      <c r="L1168" s="6"/>
      <c r="M1168" s="1"/>
      <c r="N1168" s="1"/>
      <c r="O1168" s="1"/>
      <c r="P1168" s="1"/>
      <c r="Q1168" s="1"/>
      <c r="R1168" s="1"/>
      <c r="S1168" s="1"/>
      <c r="T1168" s="1"/>
      <c r="U1168" s="1"/>
    </row>
    <row r="1169" spans="1:21" s="3" customFormat="1" x14ac:dyDescent="0.25">
      <c r="A1169" s="1"/>
      <c r="B1169" s="2"/>
      <c r="D1169" s="4"/>
      <c r="E1169" s="4"/>
      <c r="F1169" s="4"/>
      <c r="H1169" s="4"/>
      <c r="I1169" s="4"/>
      <c r="J1169" s="4"/>
      <c r="K1169" s="5"/>
      <c r="L1169" s="6"/>
      <c r="M1169" s="1"/>
      <c r="N1169" s="1"/>
      <c r="O1169" s="1"/>
      <c r="P1169" s="1"/>
      <c r="Q1169" s="1"/>
      <c r="R1169" s="1"/>
      <c r="S1169" s="1"/>
      <c r="T1169" s="1"/>
      <c r="U1169" s="1"/>
    </row>
    <row r="1171" spans="1:21" s="3" customFormat="1" x14ac:dyDescent="0.25">
      <c r="A1171" s="1"/>
      <c r="B1171" s="2"/>
      <c r="D1171" s="4"/>
      <c r="F1171" s="4"/>
      <c r="H1171" s="4"/>
      <c r="I1171" s="4"/>
      <c r="K1171" s="5"/>
      <c r="L1171" s="6"/>
      <c r="M1171" s="1"/>
      <c r="N1171" s="1"/>
      <c r="O1171" s="1"/>
      <c r="P1171" s="1"/>
      <c r="Q1171" s="1"/>
      <c r="R1171" s="1"/>
      <c r="S1171" s="1"/>
      <c r="T1171" s="1"/>
      <c r="U1171" s="1"/>
    </row>
    <row r="1172" spans="1:21" s="3" customFormat="1" x14ac:dyDescent="0.25">
      <c r="A1172" s="1"/>
      <c r="B1172" s="2"/>
      <c r="E1172" s="4"/>
      <c r="F1172" s="4"/>
      <c r="H1172" s="4"/>
      <c r="I1172" s="4"/>
      <c r="J1172" s="4"/>
      <c r="K1172" s="5"/>
      <c r="L1172" s="6"/>
      <c r="M1172" s="1"/>
      <c r="N1172" s="1"/>
      <c r="O1172" s="1"/>
      <c r="P1172" s="1"/>
      <c r="Q1172" s="1"/>
      <c r="R1172" s="1"/>
      <c r="S1172" s="1"/>
      <c r="T1172" s="1"/>
      <c r="U1172" s="1"/>
    </row>
    <row r="1175" spans="1:21" s="3" customFormat="1" x14ac:dyDescent="0.25">
      <c r="A1175" s="1"/>
      <c r="B1175" s="2"/>
      <c r="D1175" s="4"/>
      <c r="F1175" s="4"/>
      <c r="H1175" s="4"/>
      <c r="I1175" s="4"/>
      <c r="K1175" s="5"/>
      <c r="L1175" s="6"/>
      <c r="M1175" s="1"/>
      <c r="N1175" s="1"/>
      <c r="O1175" s="1"/>
      <c r="P1175" s="1"/>
      <c r="Q1175" s="1"/>
      <c r="R1175" s="1"/>
      <c r="S1175" s="1"/>
      <c r="T1175" s="1"/>
      <c r="U1175" s="1"/>
    </row>
    <row r="1176" spans="1:21" s="3" customFormat="1" x14ac:dyDescent="0.25">
      <c r="A1176" s="1"/>
      <c r="B1176" s="2"/>
      <c r="E1176" s="4"/>
      <c r="F1176" s="4"/>
      <c r="H1176" s="4"/>
      <c r="I1176" s="4"/>
      <c r="J1176" s="4"/>
      <c r="K1176" s="5"/>
      <c r="L1176" s="6"/>
      <c r="M1176" s="1"/>
      <c r="N1176" s="1"/>
      <c r="O1176" s="1"/>
      <c r="P1176" s="1"/>
      <c r="Q1176" s="1"/>
      <c r="R1176" s="1"/>
      <c r="S1176" s="1"/>
      <c r="T1176" s="1"/>
      <c r="U1176" s="1"/>
    </row>
    <row r="1177" spans="1:21" s="3" customFormat="1" x14ac:dyDescent="0.25">
      <c r="A1177" s="1"/>
      <c r="B1177" s="2"/>
      <c r="D1177" s="4"/>
      <c r="F1177" s="4"/>
      <c r="H1177" s="4"/>
      <c r="I1177" s="4"/>
      <c r="K1177" s="5"/>
      <c r="L1177" s="6"/>
      <c r="M1177" s="1"/>
      <c r="N1177" s="1"/>
      <c r="O1177" s="1"/>
      <c r="P1177" s="1"/>
      <c r="Q1177" s="1"/>
      <c r="R1177" s="1"/>
      <c r="S1177" s="1"/>
      <c r="T1177" s="1"/>
      <c r="U1177" s="1"/>
    </row>
    <row r="1178" spans="1:21" s="3" customFormat="1" x14ac:dyDescent="0.25">
      <c r="A1178" s="1"/>
      <c r="B1178" s="2"/>
      <c r="F1178" s="4"/>
      <c r="H1178" s="4"/>
      <c r="I1178" s="4"/>
      <c r="K1178" s="5"/>
      <c r="L1178" s="6"/>
      <c r="M1178" s="1"/>
      <c r="N1178" s="1"/>
      <c r="O1178" s="1"/>
      <c r="P1178" s="1"/>
      <c r="Q1178" s="1"/>
      <c r="R1178" s="1"/>
      <c r="S1178" s="1"/>
      <c r="T1178" s="1"/>
      <c r="U1178" s="1"/>
    </row>
    <row r="1179" spans="1:21" s="3" customFormat="1" x14ac:dyDescent="0.25">
      <c r="A1179" s="1"/>
      <c r="B1179" s="2"/>
      <c r="E1179" s="4"/>
      <c r="F1179" s="4"/>
      <c r="H1179" s="4"/>
      <c r="I1179" s="4"/>
      <c r="J1179" s="4"/>
      <c r="K1179" s="5"/>
      <c r="L1179" s="6"/>
      <c r="M1179" s="1"/>
      <c r="N1179" s="1"/>
      <c r="O1179" s="1"/>
      <c r="P1179" s="1"/>
      <c r="Q1179" s="1"/>
      <c r="R1179" s="1"/>
      <c r="S1179" s="1"/>
      <c r="T1179" s="1"/>
      <c r="U1179" s="1"/>
    </row>
    <row r="1182" spans="1:21" s="3" customFormat="1" x14ac:dyDescent="0.25">
      <c r="A1182" s="1"/>
      <c r="B1182" s="2"/>
      <c r="D1182" s="4"/>
      <c r="E1182" s="4"/>
      <c r="F1182" s="4"/>
      <c r="H1182" s="4"/>
      <c r="I1182" s="4"/>
      <c r="J1182" s="4"/>
      <c r="K1182" s="5"/>
      <c r="L1182" s="6"/>
      <c r="M1182" s="1"/>
      <c r="N1182" s="1"/>
      <c r="O1182" s="1"/>
      <c r="P1182" s="1"/>
      <c r="Q1182" s="1"/>
      <c r="R1182" s="1"/>
      <c r="S1182" s="1"/>
      <c r="T1182" s="1"/>
      <c r="U1182" s="1"/>
    </row>
    <row r="1183" spans="1:21" s="3" customFormat="1" x14ac:dyDescent="0.25">
      <c r="A1183" s="1"/>
      <c r="B1183" s="2"/>
      <c r="D1183" s="4"/>
      <c r="F1183" s="4"/>
      <c r="H1183" s="4"/>
      <c r="I1183" s="4"/>
      <c r="K1183" s="5"/>
      <c r="L1183" s="6"/>
      <c r="M1183" s="1"/>
      <c r="N1183" s="1"/>
      <c r="O1183" s="1"/>
      <c r="P1183" s="1"/>
      <c r="Q1183" s="1"/>
      <c r="R1183" s="1"/>
      <c r="S1183" s="1"/>
      <c r="T1183" s="1"/>
      <c r="U1183" s="1"/>
    </row>
    <row r="1184" spans="1:21" s="3" customFormat="1" x14ac:dyDescent="0.25">
      <c r="A1184" s="1"/>
      <c r="B1184" s="2"/>
      <c r="F1184" s="4"/>
      <c r="H1184" s="4"/>
      <c r="I1184" s="4"/>
      <c r="K1184" s="5"/>
      <c r="L1184" s="6"/>
      <c r="M1184" s="1"/>
      <c r="N1184" s="1"/>
      <c r="O1184" s="1"/>
      <c r="P1184" s="1"/>
      <c r="Q1184" s="1"/>
      <c r="R1184" s="1"/>
      <c r="S1184" s="1"/>
      <c r="T1184" s="1"/>
      <c r="U1184" s="1"/>
    </row>
    <row r="1185" spans="1:21" s="3" customFormat="1" x14ac:dyDescent="0.25">
      <c r="A1185" s="1"/>
      <c r="B1185" s="2"/>
      <c r="E1185" s="4"/>
      <c r="F1185" s="4"/>
      <c r="H1185" s="4"/>
      <c r="I1185" s="4"/>
      <c r="J1185" s="4"/>
      <c r="K1185" s="5"/>
      <c r="L1185" s="6"/>
      <c r="M1185" s="1"/>
      <c r="N1185" s="1"/>
      <c r="O1185" s="1"/>
      <c r="P1185" s="1"/>
      <c r="Q1185" s="1"/>
      <c r="R1185" s="1"/>
      <c r="S1185" s="1"/>
      <c r="T1185" s="1"/>
      <c r="U1185" s="1"/>
    </row>
    <row r="1188" spans="1:21" s="3" customFormat="1" x14ac:dyDescent="0.25">
      <c r="A1188" s="1"/>
      <c r="B1188" s="2"/>
      <c r="D1188" s="4"/>
      <c r="F1188" s="4"/>
      <c r="H1188" s="4"/>
      <c r="I1188" s="4"/>
      <c r="K1188" s="5"/>
      <c r="L1188" s="6"/>
      <c r="M1188" s="1"/>
      <c r="N1188" s="1"/>
      <c r="O1188" s="1"/>
      <c r="P1188" s="1"/>
      <c r="Q1188" s="1"/>
      <c r="R1188" s="1"/>
      <c r="S1188" s="1"/>
      <c r="T1188" s="1"/>
      <c r="U1188" s="1"/>
    </row>
    <row r="1189" spans="1:21" s="3" customFormat="1" x14ac:dyDescent="0.25">
      <c r="A1189" s="1"/>
      <c r="B1189" s="2"/>
      <c r="F1189" s="4"/>
      <c r="H1189" s="4"/>
      <c r="I1189" s="4"/>
      <c r="K1189" s="5"/>
      <c r="L1189" s="6"/>
      <c r="M1189" s="1"/>
      <c r="N1189" s="1"/>
      <c r="O1189" s="1"/>
      <c r="P1189" s="1"/>
      <c r="Q1189" s="1"/>
      <c r="R1189" s="1"/>
      <c r="S1189" s="1"/>
      <c r="T1189" s="1"/>
      <c r="U1189" s="1"/>
    </row>
    <row r="1190" spans="1:21" s="3" customFormat="1" x14ac:dyDescent="0.25">
      <c r="A1190" s="1"/>
      <c r="B1190" s="2"/>
      <c r="E1190" s="4"/>
      <c r="F1190" s="4"/>
      <c r="H1190" s="4"/>
      <c r="I1190" s="4"/>
      <c r="J1190" s="4"/>
      <c r="K1190" s="5"/>
      <c r="L1190" s="6"/>
      <c r="M1190" s="1"/>
      <c r="N1190" s="1"/>
      <c r="O1190" s="1"/>
      <c r="P1190" s="1"/>
      <c r="Q1190" s="1"/>
      <c r="R1190" s="1"/>
      <c r="S1190" s="1"/>
      <c r="T1190" s="1"/>
      <c r="U1190" s="1"/>
    </row>
    <row r="1192" spans="1:21" s="3" customFormat="1" x14ac:dyDescent="0.25">
      <c r="A1192" s="1"/>
      <c r="B1192" s="2"/>
      <c r="D1192" s="4"/>
      <c r="F1192" s="4"/>
      <c r="H1192" s="4"/>
      <c r="I1192" s="4"/>
      <c r="K1192" s="5"/>
      <c r="L1192" s="6"/>
      <c r="M1192" s="1"/>
      <c r="N1192" s="1"/>
      <c r="O1192" s="1"/>
      <c r="P1192" s="1"/>
      <c r="Q1192" s="1"/>
      <c r="R1192" s="1"/>
      <c r="S1192" s="1"/>
      <c r="T1192" s="1"/>
      <c r="U1192" s="1"/>
    </row>
    <row r="1193" spans="1:21" s="3" customFormat="1" x14ac:dyDescent="0.25">
      <c r="A1193" s="1"/>
      <c r="B1193" s="2"/>
      <c r="F1193" s="4"/>
      <c r="H1193" s="4"/>
      <c r="I1193" s="4"/>
      <c r="K1193" s="5"/>
      <c r="L1193" s="6"/>
      <c r="M1193" s="1"/>
      <c r="N1193" s="1"/>
      <c r="O1193" s="1"/>
      <c r="P1193" s="1"/>
      <c r="Q1193" s="1"/>
      <c r="R1193" s="1"/>
      <c r="S1193" s="1"/>
      <c r="T1193" s="1"/>
      <c r="U1193" s="1"/>
    </row>
    <row r="1194" spans="1:21" s="3" customFormat="1" x14ac:dyDescent="0.25">
      <c r="A1194" s="1"/>
      <c r="B1194" s="2"/>
      <c r="E1194" s="4"/>
      <c r="F1194" s="4"/>
      <c r="H1194" s="4"/>
      <c r="I1194" s="4"/>
      <c r="J1194" s="4"/>
      <c r="K1194" s="5"/>
      <c r="L1194" s="6"/>
      <c r="M1194" s="1"/>
      <c r="N1194" s="1"/>
      <c r="O1194" s="1"/>
      <c r="P1194" s="1"/>
      <c r="Q1194" s="1"/>
      <c r="R1194" s="1"/>
      <c r="S1194" s="1"/>
      <c r="T1194" s="1"/>
      <c r="U1194" s="1"/>
    </row>
    <row r="1195" spans="1:21" s="3" customFormat="1" x14ac:dyDescent="0.25">
      <c r="A1195" s="1"/>
      <c r="B1195" s="2"/>
      <c r="D1195" s="4"/>
      <c r="F1195" s="4"/>
      <c r="H1195" s="4"/>
      <c r="I1195" s="4"/>
      <c r="K1195" s="5"/>
      <c r="L1195" s="6"/>
      <c r="M1195" s="1"/>
      <c r="N1195" s="1"/>
      <c r="O1195" s="1"/>
      <c r="P1195" s="1"/>
      <c r="Q1195" s="1"/>
      <c r="R1195" s="1"/>
      <c r="S1195" s="1"/>
      <c r="T1195" s="1"/>
      <c r="U1195" s="1"/>
    </row>
    <row r="1196" spans="1:21" s="3" customFormat="1" x14ac:dyDescent="0.25">
      <c r="A1196" s="1"/>
      <c r="B1196" s="2"/>
      <c r="F1196" s="4"/>
      <c r="H1196" s="4"/>
      <c r="I1196" s="4"/>
      <c r="K1196" s="5"/>
      <c r="L1196" s="6"/>
      <c r="M1196" s="1"/>
      <c r="N1196" s="1"/>
      <c r="O1196" s="1"/>
      <c r="P1196" s="1"/>
      <c r="Q1196" s="1"/>
      <c r="R1196" s="1"/>
      <c r="S1196" s="1"/>
      <c r="T1196" s="1"/>
      <c r="U1196" s="1"/>
    </row>
    <row r="1197" spans="1:21" s="3" customFormat="1" x14ac:dyDescent="0.25">
      <c r="A1197" s="1"/>
      <c r="B1197" s="2"/>
      <c r="F1197" s="4"/>
      <c r="H1197" s="4"/>
      <c r="I1197" s="4"/>
      <c r="K1197" s="5"/>
      <c r="L1197" s="6"/>
      <c r="M1197" s="1"/>
      <c r="N1197" s="1"/>
      <c r="O1197" s="1"/>
      <c r="P1197" s="1"/>
      <c r="Q1197" s="1"/>
      <c r="R1197" s="1"/>
      <c r="S1197" s="1"/>
      <c r="T1197" s="1"/>
      <c r="U1197" s="1"/>
    </row>
    <row r="1198" spans="1:21" s="3" customFormat="1" x14ac:dyDescent="0.25">
      <c r="A1198" s="1"/>
      <c r="B1198" s="2"/>
      <c r="E1198" s="4"/>
      <c r="F1198" s="4"/>
      <c r="H1198" s="4"/>
      <c r="I1198" s="4"/>
      <c r="J1198" s="4"/>
      <c r="K1198" s="5"/>
      <c r="L1198" s="6"/>
      <c r="M1198" s="1"/>
      <c r="N1198" s="1"/>
      <c r="O1198" s="1"/>
      <c r="P1198" s="1"/>
      <c r="Q1198" s="1"/>
      <c r="R1198" s="1"/>
      <c r="S1198" s="1"/>
      <c r="T1198" s="1"/>
      <c r="U1198" s="1"/>
    </row>
    <row r="1199" spans="1:21" s="3" customFormat="1" x14ac:dyDescent="0.25">
      <c r="A1199" s="1"/>
      <c r="B1199" s="2"/>
      <c r="D1199" s="4"/>
      <c r="F1199" s="4"/>
      <c r="H1199" s="4"/>
      <c r="I1199" s="4"/>
      <c r="K1199" s="5"/>
      <c r="L1199" s="6"/>
      <c r="M1199" s="1"/>
      <c r="N1199" s="1"/>
      <c r="O1199" s="1"/>
      <c r="P1199" s="1"/>
      <c r="Q1199" s="1"/>
      <c r="R1199" s="1"/>
      <c r="S1199" s="1"/>
      <c r="T1199" s="1"/>
      <c r="U1199" s="1"/>
    </row>
    <row r="1200" spans="1:21" s="3" customFormat="1" x14ac:dyDescent="0.25">
      <c r="A1200" s="1"/>
      <c r="B1200" s="2"/>
      <c r="F1200" s="4"/>
      <c r="H1200" s="4"/>
      <c r="I1200" s="4"/>
      <c r="K1200" s="5"/>
      <c r="L1200" s="6"/>
      <c r="M1200" s="1"/>
      <c r="N1200" s="1"/>
      <c r="O1200" s="1"/>
      <c r="P1200" s="1"/>
      <c r="Q1200" s="1"/>
      <c r="R1200" s="1"/>
      <c r="S1200" s="1"/>
      <c r="T1200" s="1"/>
      <c r="U1200" s="1"/>
    </row>
    <row r="1201" spans="1:21" s="3" customFormat="1" x14ac:dyDescent="0.25">
      <c r="A1201" s="1"/>
      <c r="B1201" s="2"/>
      <c r="F1201" s="4"/>
      <c r="H1201" s="4"/>
      <c r="I1201" s="4"/>
      <c r="K1201" s="5"/>
      <c r="L1201" s="6"/>
      <c r="M1201" s="1"/>
      <c r="N1201" s="1"/>
      <c r="O1201" s="1"/>
      <c r="P1201" s="1"/>
      <c r="Q1201" s="1"/>
      <c r="R1201" s="1"/>
      <c r="S1201" s="1"/>
      <c r="T1201" s="1"/>
      <c r="U1201" s="1"/>
    </row>
    <row r="1202" spans="1:21" s="3" customFormat="1" x14ac:dyDescent="0.25">
      <c r="A1202" s="1"/>
      <c r="B1202" s="2"/>
      <c r="E1202" s="4"/>
      <c r="F1202" s="4"/>
      <c r="H1202" s="4"/>
      <c r="I1202" s="4"/>
      <c r="J1202" s="4"/>
      <c r="K1202" s="5"/>
      <c r="L1202" s="6"/>
      <c r="M1202" s="1"/>
      <c r="N1202" s="1"/>
      <c r="O1202" s="1"/>
      <c r="P1202" s="1"/>
      <c r="Q1202" s="1"/>
      <c r="R1202" s="1"/>
      <c r="S1202" s="1"/>
      <c r="T1202" s="1"/>
      <c r="U1202" s="1"/>
    </row>
    <row r="1203" spans="1:21" s="3" customFormat="1" x14ac:dyDescent="0.25">
      <c r="A1203" s="1"/>
      <c r="B1203" s="2"/>
      <c r="D1203" s="4"/>
      <c r="E1203" s="4"/>
      <c r="F1203" s="4"/>
      <c r="H1203" s="4"/>
      <c r="I1203" s="4"/>
      <c r="J1203" s="4"/>
      <c r="K1203" s="5"/>
      <c r="L1203" s="6"/>
      <c r="M1203" s="1"/>
      <c r="N1203" s="1"/>
      <c r="O1203" s="1"/>
      <c r="P1203" s="1"/>
      <c r="Q1203" s="1"/>
      <c r="R1203" s="1"/>
      <c r="S1203" s="1"/>
      <c r="T1203" s="1"/>
      <c r="U1203" s="1"/>
    </row>
    <row r="1204" spans="1:21" s="3" customFormat="1" x14ac:dyDescent="0.25">
      <c r="A1204" s="1"/>
      <c r="B1204" s="2"/>
      <c r="D1204" s="4"/>
      <c r="E1204" s="4"/>
      <c r="F1204" s="4"/>
      <c r="H1204" s="4"/>
      <c r="I1204" s="4"/>
      <c r="J1204" s="4"/>
      <c r="K1204" s="5"/>
      <c r="L1204" s="6"/>
      <c r="M1204" s="1"/>
      <c r="N1204" s="1"/>
      <c r="O1204" s="1"/>
      <c r="P1204" s="1"/>
      <c r="Q1204" s="1"/>
      <c r="R1204" s="1"/>
      <c r="S1204" s="1"/>
      <c r="T1204" s="1"/>
      <c r="U1204" s="1"/>
    </row>
    <row r="1205" spans="1:21" s="3" customFormat="1" x14ac:dyDescent="0.25">
      <c r="A1205" s="1"/>
      <c r="B1205" s="2"/>
      <c r="D1205" s="4"/>
      <c r="F1205" s="4"/>
      <c r="H1205" s="4"/>
      <c r="I1205" s="4"/>
      <c r="K1205" s="5"/>
      <c r="L1205" s="6"/>
      <c r="M1205" s="1"/>
      <c r="N1205" s="1"/>
      <c r="O1205" s="1"/>
      <c r="P1205" s="1"/>
      <c r="Q1205" s="1"/>
      <c r="R1205" s="1"/>
      <c r="S1205" s="1"/>
      <c r="T1205" s="1"/>
      <c r="U1205" s="1"/>
    </row>
    <row r="1206" spans="1:21" s="3" customFormat="1" x14ac:dyDescent="0.25">
      <c r="A1206" s="1"/>
      <c r="B1206" s="2"/>
      <c r="E1206" s="4"/>
      <c r="F1206" s="4"/>
      <c r="H1206" s="4"/>
      <c r="I1206" s="4"/>
      <c r="J1206" s="4"/>
      <c r="K1206" s="5"/>
      <c r="L1206" s="6"/>
      <c r="M1206" s="1"/>
      <c r="N1206" s="1"/>
      <c r="O1206" s="1"/>
      <c r="P1206" s="1"/>
      <c r="Q1206" s="1"/>
      <c r="R1206" s="1"/>
      <c r="S1206" s="1"/>
      <c r="T1206" s="1"/>
      <c r="U1206" s="1"/>
    </row>
    <row r="1207" spans="1:21" s="3" customFormat="1" x14ac:dyDescent="0.25">
      <c r="A1207" s="1"/>
      <c r="B1207" s="2"/>
      <c r="D1207" s="4"/>
      <c r="F1207" s="4"/>
      <c r="H1207" s="4"/>
      <c r="I1207" s="4"/>
      <c r="K1207" s="5"/>
      <c r="L1207" s="6"/>
      <c r="M1207" s="1"/>
      <c r="N1207" s="1"/>
      <c r="O1207" s="1"/>
      <c r="P1207" s="1"/>
      <c r="Q1207" s="1"/>
      <c r="R1207" s="1"/>
      <c r="S1207" s="1"/>
      <c r="T1207" s="1"/>
      <c r="U1207" s="1"/>
    </row>
    <row r="1208" spans="1:21" s="3" customFormat="1" x14ac:dyDescent="0.25">
      <c r="A1208" s="1"/>
      <c r="B1208" s="2"/>
      <c r="F1208" s="4"/>
      <c r="H1208" s="4"/>
      <c r="I1208" s="4"/>
      <c r="K1208" s="5"/>
      <c r="L1208" s="6"/>
      <c r="M1208" s="1"/>
      <c r="N1208" s="1"/>
      <c r="O1208" s="1"/>
      <c r="P1208" s="1"/>
      <c r="Q1208" s="1"/>
      <c r="R1208" s="1"/>
      <c r="S1208" s="1"/>
      <c r="T1208" s="1"/>
      <c r="U1208" s="1"/>
    </row>
    <row r="1209" spans="1:21" s="3" customFormat="1" x14ac:dyDescent="0.25">
      <c r="A1209" s="1"/>
      <c r="B1209" s="2"/>
      <c r="E1209" s="4"/>
      <c r="F1209" s="4"/>
      <c r="H1209" s="4"/>
      <c r="I1209" s="4"/>
      <c r="J1209" s="4"/>
      <c r="K1209" s="5"/>
      <c r="L1209" s="6"/>
      <c r="M1209" s="1"/>
      <c r="N1209" s="1"/>
      <c r="O1209" s="1"/>
      <c r="P1209" s="1"/>
      <c r="Q1209" s="1"/>
      <c r="R1209" s="1"/>
      <c r="S1209" s="1"/>
      <c r="T1209" s="1"/>
      <c r="U1209" s="1"/>
    </row>
    <row r="1210" spans="1:21" s="6" customFormat="1" x14ac:dyDescent="0.25">
      <c r="A1210" s="1"/>
      <c r="B1210" s="2"/>
      <c r="C1210" s="3"/>
      <c r="D1210" s="4"/>
      <c r="E1210" s="4"/>
      <c r="F1210" s="4"/>
      <c r="G1210" s="3"/>
      <c r="H1210" s="4"/>
      <c r="I1210" s="4"/>
      <c r="J1210" s="4"/>
      <c r="K1210" s="5"/>
      <c r="M1210" s="1"/>
      <c r="N1210" s="1"/>
      <c r="O1210" s="1"/>
      <c r="P1210" s="1"/>
      <c r="Q1210" s="1"/>
      <c r="R1210" s="1"/>
      <c r="S1210" s="1"/>
      <c r="T1210" s="1"/>
      <c r="U1210" s="1"/>
    </row>
    <row r="1214" spans="1:21" s="6" customFormat="1" x14ac:dyDescent="0.25">
      <c r="A1214" s="1"/>
      <c r="B1214" s="2"/>
      <c r="C1214" s="3"/>
      <c r="D1214" s="4"/>
      <c r="E1214" s="4"/>
      <c r="F1214" s="4"/>
      <c r="G1214" s="3"/>
      <c r="H1214" s="4"/>
      <c r="I1214" s="4"/>
      <c r="J1214" s="4"/>
      <c r="K1214" s="5"/>
      <c r="M1214" s="1"/>
      <c r="N1214" s="1"/>
      <c r="O1214" s="1"/>
      <c r="P1214" s="1"/>
      <c r="Q1214" s="1"/>
      <c r="R1214" s="1"/>
      <c r="S1214" s="1"/>
      <c r="T1214" s="1"/>
      <c r="U1214" s="1"/>
    </row>
    <row r="1215" spans="1:21" s="6" customFormat="1" x14ac:dyDescent="0.25">
      <c r="A1215" s="1"/>
      <c r="B1215" s="2"/>
      <c r="C1215" s="3"/>
      <c r="D1215" s="4"/>
      <c r="E1215" s="4"/>
      <c r="F1215" s="4"/>
      <c r="G1215" s="3"/>
      <c r="H1215" s="4"/>
      <c r="I1215" s="4"/>
      <c r="J1215" s="4"/>
      <c r="K1215" s="5"/>
      <c r="M1215" s="1"/>
      <c r="N1215" s="1"/>
      <c r="O1215" s="1"/>
      <c r="P1215" s="1"/>
      <c r="Q1215" s="1"/>
      <c r="R1215" s="1"/>
      <c r="S1215" s="1"/>
      <c r="T1215" s="1"/>
      <c r="U1215" s="1"/>
    </row>
    <row r="1217" spans="1:21" s="6" customFormat="1" x14ac:dyDescent="0.25">
      <c r="A1217" s="1"/>
      <c r="B1217" s="2"/>
      <c r="C1217" s="3"/>
      <c r="D1217" s="4"/>
      <c r="E1217" s="4"/>
      <c r="F1217" s="4"/>
      <c r="G1217" s="3"/>
      <c r="H1217" s="4"/>
      <c r="I1217" s="4"/>
      <c r="J1217" s="4"/>
      <c r="K1217" s="58"/>
      <c r="M1217" s="1"/>
      <c r="N1217" s="1"/>
      <c r="O1217" s="1"/>
      <c r="P1217" s="1"/>
      <c r="Q1217" s="1"/>
      <c r="R1217" s="1"/>
      <c r="S1217" s="1"/>
      <c r="T1217" s="1"/>
      <c r="U1217" s="1"/>
    </row>
    <row r="1218" spans="1:21" s="6" customFormat="1" x14ac:dyDescent="0.25">
      <c r="A1218" s="1"/>
      <c r="B1218" s="2"/>
      <c r="C1218" s="3"/>
      <c r="D1218" s="4"/>
      <c r="E1218" s="4"/>
      <c r="F1218" s="4"/>
      <c r="G1218" s="3"/>
      <c r="H1218" s="4"/>
      <c r="I1218" s="4"/>
      <c r="J1218" s="4"/>
      <c r="K1218" s="58"/>
      <c r="M1218" s="1"/>
      <c r="N1218" s="1"/>
      <c r="O1218" s="1"/>
      <c r="P1218" s="1"/>
      <c r="Q1218" s="1"/>
      <c r="R1218" s="1"/>
      <c r="S1218" s="1"/>
      <c r="T1218" s="1"/>
      <c r="U1218" s="1"/>
    </row>
    <row r="1219" spans="1:21" s="6" customFormat="1" x14ac:dyDescent="0.25">
      <c r="A1219" s="1"/>
      <c r="B1219" s="2"/>
      <c r="C1219" s="3"/>
      <c r="D1219" s="4"/>
      <c r="E1219" s="4"/>
      <c r="F1219" s="4"/>
      <c r="G1219" s="3"/>
      <c r="H1219" s="4"/>
      <c r="I1219" s="4"/>
      <c r="J1219" s="4"/>
      <c r="K1219" s="58"/>
      <c r="M1219" s="1"/>
      <c r="N1219" s="1"/>
      <c r="O1219" s="1"/>
      <c r="P1219" s="1"/>
      <c r="Q1219" s="1"/>
      <c r="R1219" s="1"/>
      <c r="S1219" s="1"/>
      <c r="T1219" s="1"/>
      <c r="U1219" s="1"/>
    </row>
    <row r="1221" spans="1:21" s="6" customFormat="1" x14ac:dyDescent="0.25">
      <c r="A1221" s="1"/>
      <c r="B1221" s="2"/>
      <c r="C1221" s="3"/>
      <c r="D1221" s="4"/>
      <c r="E1221" s="4"/>
      <c r="F1221" s="4"/>
      <c r="G1221" s="3"/>
      <c r="H1221" s="4"/>
      <c r="I1221" s="4"/>
      <c r="J1221" s="4"/>
      <c r="K1221" s="5"/>
      <c r="M1221" s="1"/>
      <c r="N1221" s="1"/>
      <c r="O1221" s="1"/>
      <c r="P1221" s="1"/>
      <c r="Q1221" s="1"/>
      <c r="R1221" s="1"/>
      <c r="S1221" s="1"/>
      <c r="T1221" s="1"/>
      <c r="U1221" s="1"/>
    </row>
    <row r="1222" spans="1:21" s="6" customFormat="1" x14ac:dyDescent="0.25">
      <c r="A1222" s="1"/>
      <c r="B1222" s="2"/>
      <c r="C1222" s="3"/>
      <c r="D1222" s="4"/>
      <c r="E1222" s="4"/>
      <c r="F1222" s="4"/>
      <c r="G1222" s="3"/>
      <c r="H1222" s="4"/>
      <c r="I1222" s="4"/>
      <c r="J1222" s="4"/>
      <c r="K1222" s="5"/>
      <c r="M1222" s="1"/>
      <c r="N1222" s="1"/>
      <c r="O1222" s="1"/>
      <c r="P1222" s="1"/>
      <c r="Q1222" s="1"/>
      <c r="R1222" s="1"/>
      <c r="S1222" s="1"/>
      <c r="T1222" s="1"/>
      <c r="U1222" s="1"/>
    </row>
    <row r="1223" spans="1:21" s="6" customFormat="1" x14ac:dyDescent="0.25">
      <c r="A1223" s="1"/>
      <c r="B1223" s="2"/>
      <c r="C1223" s="3"/>
      <c r="D1223" s="4"/>
      <c r="E1223" s="4"/>
      <c r="F1223" s="4"/>
      <c r="G1223" s="3"/>
      <c r="H1223" s="4"/>
      <c r="I1223" s="4"/>
      <c r="J1223" s="4"/>
      <c r="K1223" s="5"/>
      <c r="M1223" s="1"/>
      <c r="N1223" s="1"/>
      <c r="O1223" s="1"/>
      <c r="P1223" s="1"/>
      <c r="Q1223" s="1"/>
      <c r="R1223" s="1"/>
      <c r="S1223" s="1"/>
      <c r="T1223" s="1"/>
      <c r="U1223" s="1"/>
    </row>
    <row r="1225" spans="1:21" s="6" customFormat="1" x14ac:dyDescent="0.25">
      <c r="A1225" s="1"/>
      <c r="B1225" s="2"/>
      <c r="C1225" s="3"/>
      <c r="D1225" s="4"/>
      <c r="E1225" s="4"/>
      <c r="F1225" s="4"/>
      <c r="G1225" s="3"/>
      <c r="H1225" s="4"/>
      <c r="I1225" s="4"/>
      <c r="J1225" s="4"/>
      <c r="K1225" s="5"/>
      <c r="M1225" s="1"/>
      <c r="N1225" s="1"/>
      <c r="O1225" s="1"/>
      <c r="P1225" s="1"/>
      <c r="Q1225" s="1"/>
      <c r="R1225" s="1"/>
      <c r="S1225" s="1"/>
      <c r="T1225" s="1"/>
      <c r="U1225" s="1"/>
    </row>
    <row r="1243" spans="1:12" s="51" customFormat="1" x14ac:dyDescent="0.25">
      <c r="A1243" s="1"/>
      <c r="B1243" s="2"/>
      <c r="C1243" s="3"/>
      <c r="D1243" s="4"/>
      <c r="E1243" s="4"/>
      <c r="F1243" s="4"/>
      <c r="G1243" s="3"/>
      <c r="H1243" s="4"/>
      <c r="I1243" s="4"/>
      <c r="J1243" s="4"/>
      <c r="K1243" s="5"/>
      <c r="L1243" s="6"/>
    </row>
    <row r="1244" spans="1:12" s="51" customFormat="1" x14ac:dyDescent="0.25">
      <c r="A1244" s="1"/>
      <c r="B1244" s="2"/>
      <c r="C1244" s="3"/>
      <c r="D1244" s="4"/>
      <c r="E1244" s="4"/>
      <c r="F1244" s="4"/>
      <c r="G1244" s="3"/>
      <c r="H1244" s="4"/>
      <c r="I1244" s="4"/>
      <c r="J1244" s="4"/>
      <c r="K1244" s="5"/>
      <c r="L1244" s="6"/>
    </row>
    <row r="1245" spans="1:12" s="51" customFormat="1" x14ac:dyDescent="0.25">
      <c r="A1245" s="1"/>
      <c r="B1245" s="2"/>
      <c r="C1245" s="3"/>
      <c r="D1245" s="4"/>
      <c r="E1245" s="4"/>
      <c r="F1245" s="4"/>
      <c r="G1245" s="3"/>
      <c r="H1245" s="4"/>
      <c r="I1245" s="4"/>
      <c r="J1245" s="4"/>
      <c r="K1245" s="5"/>
      <c r="L1245" s="6"/>
    </row>
  </sheetData>
  <autoFilter ref="A22:U816"/>
  <mergeCells count="31">
    <mergeCell ref="I821:K821"/>
    <mergeCell ref="A385:A435"/>
    <mergeCell ref="A566:A635"/>
    <mergeCell ref="A636:A673"/>
    <mergeCell ref="A674:A693"/>
    <mergeCell ref="A694:A732"/>
    <mergeCell ref="A820:B820"/>
    <mergeCell ref="A821:B821"/>
    <mergeCell ref="A819:B819"/>
    <mergeCell ref="A15:K15"/>
    <mergeCell ref="A16:K16"/>
    <mergeCell ref="A17:K17"/>
    <mergeCell ref="J19:K19"/>
    <mergeCell ref="A20:A21"/>
    <mergeCell ref="B20:B21"/>
    <mergeCell ref="C20:C21"/>
    <mergeCell ref="D20:J20"/>
    <mergeCell ref="K20:K21"/>
    <mergeCell ref="F21:I21"/>
    <mergeCell ref="M23:N23"/>
    <mergeCell ref="L808:N808"/>
    <mergeCell ref="A25:A31"/>
    <mergeCell ref="A32:A181"/>
    <mergeCell ref="A182:A225"/>
    <mergeCell ref="A226:A259"/>
    <mergeCell ref="A260:A305"/>
    <mergeCell ref="A306:A349"/>
    <mergeCell ref="A350:A382"/>
    <mergeCell ref="A436:A565"/>
    <mergeCell ref="A770:A814"/>
    <mergeCell ref="A733:A769"/>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2025-07-25T12:50:12Z</cp:lastPrinted>
  <dcterms:created xsi:type="dcterms:W3CDTF">2008-10-22T15:37:46Z</dcterms:created>
  <dcterms:modified xsi:type="dcterms:W3CDTF">2025-08-29T08:44:06Z</dcterms:modified>
</cp:coreProperties>
</file>