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10" yWindow="-15" windowWidth="14265" windowHeight="12900" tabRatio="611"/>
  </bookViews>
  <sheets>
    <sheet name="по новой классификации" sheetId="4" r:id="rId1"/>
  </sheets>
  <definedNames>
    <definedName name="_xlnm._FilterDatabase" localSheetId="0" hidden="1">'по новой классификации'!$A$15:$O$648</definedName>
    <definedName name="_xlnm.Print_Titles" localSheetId="0">'по новой классификации'!$14:$14</definedName>
    <definedName name="_xlnm.Print_Area" localSheetId="0">'по новой классификации'!$A$1:$I$653</definedName>
  </definedNames>
  <calcPr calcId="144525" iterate="1"/>
</workbook>
</file>

<file path=xl/calcChain.xml><?xml version="1.0" encoding="utf-8"?>
<calcChain xmlns="http://schemas.openxmlformats.org/spreadsheetml/2006/main">
  <c r="H59" i="4" l="1"/>
  <c r="G59" i="4"/>
  <c r="H582" i="4"/>
  <c r="G456" i="4" l="1"/>
  <c r="G455" i="4" s="1"/>
  <c r="H465" i="4"/>
  <c r="G465" i="4"/>
  <c r="H449" i="4"/>
  <c r="G449" i="4"/>
  <c r="H265" i="4"/>
  <c r="H264" i="4" s="1"/>
  <c r="G141" i="4"/>
  <c r="G139" i="4"/>
  <c r="G135" i="4"/>
  <c r="G50" i="4"/>
  <c r="G20" i="4"/>
  <c r="H200" i="4"/>
  <c r="H195" i="4"/>
  <c r="H194" i="4" s="1"/>
  <c r="G195" i="4"/>
  <c r="G194" i="4" s="1"/>
  <c r="H192" i="4"/>
  <c r="G192" i="4"/>
  <c r="H158" i="4"/>
  <c r="G158" i="4"/>
  <c r="H146" i="4"/>
  <c r="H145" i="4" s="1"/>
  <c r="G146" i="4"/>
  <c r="G145" i="4" s="1"/>
  <c r="H149" i="4"/>
  <c r="G149" i="4"/>
  <c r="H153" i="4"/>
  <c r="G153" i="4"/>
  <c r="H135" i="4"/>
  <c r="H139" i="4"/>
  <c r="H141" i="4"/>
  <c r="H132" i="4"/>
  <c r="G132" i="4"/>
  <c r="H130" i="4"/>
  <c r="G130" i="4"/>
  <c r="H128" i="4"/>
  <c r="G128" i="4"/>
  <c r="H126" i="4"/>
  <c r="G126" i="4"/>
  <c r="H123" i="4"/>
  <c r="G123" i="4"/>
  <c r="H116" i="4"/>
  <c r="G116" i="4"/>
  <c r="G77" i="4"/>
  <c r="H111" i="4"/>
  <c r="G111" i="4"/>
  <c r="H109" i="4"/>
  <c r="G109" i="4"/>
  <c r="H105" i="4"/>
  <c r="H104" i="4" s="1"/>
  <c r="G105" i="4"/>
  <c r="G104" i="4" s="1"/>
  <c r="H102" i="4"/>
  <c r="H101" i="4" s="1"/>
  <c r="G102" i="4"/>
  <c r="G101" i="4" s="1"/>
  <c r="H99" i="4"/>
  <c r="G99" i="4"/>
  <c r="H97" i="4"/>
  <c r="G97" i="4"/>
  <c r="H95" i="4"/>
  <c r="G95" i="4"/>
  <c r="H92" i="4"/>
  <c r="G92" i="4"/>
  <c r="H89" i="4"/>
  <c r="G89" i="4"/>
  <c r="H87" i="4"/>
  <c r="G87" i="4"/>
  <c r="H85" i="4"/>
  <c r="G85" i="4"/>
  <c r="H83" i="4"/>
  <c r="G83" i="4"/>
  <c r="H81" i="4"/>
  <c r="G81" i="4"/>
  <c r="H73" i="4"/>
  <c r="G73" i="4"/>
  <c r="H71" i="4"/>
  <c r="G71" i="4"/>
  <c r="H69" i="4"/>
  <c r="G69" i="4"/>
  <c r="H67" i="4"/>
  <c r="G67" i="4"/>
  <c r="H65" i="4"/>
  <c r="G65" i="4"/>
  <c r="H63" i="4"/>
  <c r="G63" i="4"/>
  <c r="H61" i="4"/>
  <c r="G61" i="4"/>
  <c r="H56" i="4"/>
  <c r="G56" i="4"/>
  <c r="H52" i="4"/>
  <c r="G52" i="4"/>
  <c r="G48" i="4"/>
  <c r="H46" i="4"/>
  <c r="G46" i="4"/>
  <c r="H44" i="4"/>
  <c r="G44" i="4"/>
  <c r="H40" i="4"/>
  <c r="G40" i="4"/>
  <c r="H36" i="4"/>
  <c r="G36" i="4"/>
  <c r="H30" i="4"/>
  <c r="G30" i="4"/>
  <c r="H28" i="4"/>
  <c r="G28" i="4"/>
  <c r="H25" i="4"/>
  <c r="G25" i="4"/>
  <c r="H23" i="4"/>
  <c r="G23" i="4"/>
  <c r="H21" i="4"/>
  <c r="G21" i="4"/>
  <c r="H19" i="4"/>
  <c r="G19" i="4"/>
  <c r="H647" i="4"/>
  <c r="G647" i="4"/>
  <c r="G646" i="4" s="1"/>
  <c r="G645" i="4" s="1"/>
  <c r="H638" i="4"/>
  <c r="G638" i="4"/>
  <c r="H642" i="4"/>
  <c r="G642" i="4"/>
  <c r="H631" i="4"/>
  <c r="G631" i="4"/>
  <c r="H634" i="4"/>
  <c r="G634" i="4"/>
  <c r="H628" i="4"/>
  <c r="G628" i="4"/>
  <c r="H622" i="4"/>
  <c r="G622" i="4"/>
  <c r="H625" i="4"/>
  <c r="H615" i="4"/>
  <c r="G615" i="4"/>
  <c r="H619" i="4"/>
  <c r="G619" i="4"/>
  <c r="I620" i="4"/>
  <c r="H611" i="4"/>
  <c r="H610" i="4" s="1"/>
  <c r="G611" i="4"/>
  <c r="H595" i="4"/>
  <c r="G595" i="4"/>
  <c r="H597" i="4"/>
  <c r="G597" i="4"/>
  <c r="H599" i="4"/>
  <c r="G599" i="4"/>
  <c r="H601" i="4"/>
  <c r="G601" i="4"/>
  <c r="H604" i="4"/>
  <c r="G604" i="4"/>
  <c r="H607" i="4"/>
  <c r="G607" i="4"/>
  <c r="H588" i="4"/>
  <c r="G588" i="4"/>
  <c r="H591" i="4"/>
  <c r="G591" i="4"/>
  <c r="H585" i="4"/>
  <c r="G585" i="4"/>
  <c r="H583" i="4"/>
  <c r="H581" i="4" s="1"/>
  <c r="G583" i="4"/>
  <c r="G582" i="4"/>
  <c r="I582" i="4" s="1"/>
  <c r="H577" i="4"/>
  <c r="H576" i="4" s="1"/>
  <c r="G577" i="4"/>
  <c r="G576" i="4" s="1"/>
  <c r="H571" i="4"/>
  <c r="G571" i="4"/>
  <c r="H574" i="4"/>
  <c r="G574" i="4"/>
  <c r="H565" i="4"/>
  <c r="G565" i="4"/>
  <c r="H567" i="4"/>
  <c r="G567" i="4"/>
  <c r="H560" i="4"/>
  <c r="H559" i="4" s="1"/>
  <c r="G560" i="4"/>
  <c r="H555" i="4"/>
  <c r="H554" i="4" s="1"/>
  <c r="G555" i="4"/>
  <c r="H552" i="4"/>
  <c r="H551" i="4" s="1"/>
  <c r="G552" i="4"/>
  <c r="H549" i="4"/>
  <c r="H548" i="4" s="1"/>
  <c r="G549" i="4"/>
  <c r="G548" i="4" s="1"/>
  <c r="H538" i="4"/>
  <c r="H542" i="4"/>
  <c r="G542" i="4"/>
  <c r="H544" i="4"/>
  <c r="G544" i="4"/>
  <c r="H546" i="4"/>
  <c r="G546" i="4"/>
  <c r="G538" i="4"/>
  <c r="H533" i="4"/>
  <c r="G533" i="4"/>
  <c r="G532" i="4" s="1"/>
  <c r="H530" i="4"/>
  <c r="H529" i="4" s="1"/>
  <c r="G530" i="4"/>
  <c r="H527" i="4"/>
  <c r="H526" i="4" s="1"/>
  <c r="G527" i="4"/>
  <c r="G526" i="4" s="1"/>
  <c r="I528" i="4"/>
  <c r="I531" i="4"/>
  <c r="I534" i="4"/>
  <c r="I539" i="4"/>
  <c r="I540" i="4"/>
  <c r="I541" i="4"/>
  <c r="I543" i="4"/>
  <c r="I545" i="4"/>
  <c r="I547" i="4"/>
  <c r="I550" i="4"/>
  <c r="I553" i="4"/>
  <c r="I556" i="4"/>
  <c r="I557" i="4"/>
  <c r="I558" i="4"/>
  <c r="I561" i="4"/>
  <c r="I562" i="4"/>
  <c r="I566" i="4"/>
  <c r="I568" i="4"/>
  <c r="I572" i="4"/>
  <c r="I573" i="4"/>
  <c r="I575" i="4"/>
  <c r="I578" i="4"/>
  <c r="I584" i="4"/>
  <c r="I586" i="4"/>
  <c r="I587" i="4"/>
  <c r="I589" i="4"/>
  <c r="I590" i="4"/>
  <c r="I592" i="4"/>
  <c r="I593" i="4"/>
  <c r="I596" i="4"/>
  <c r="I598" i="4"/>
  <c r="I600" i="4"/>
  <c r="I602" i="4"/>
  <c r="I603" i="4"/>
  <c r="I605" i="4"/>
  <c r="I606" i="4"/>
  <c r="I608" i="4"/>
  <c r="I609" i="4"/>
  <c r="I612" i="4"/>
  <c r="I616" i="4"/>
  <c r="I617" i="4"/>
  <c r="I618" i="4"/>
  <c r="I623" i="4"/>
  <c r="I624" i="4"/>
  <c r="I625" i="4"/>
  <c r="I626" i="4"/>
  <c r="I627" i="4"/>
  <c r="I629" i="4"/>
  <c r="I630" i="4"/>
  <c r="I632" i="4"/>
  <c r="I633" i="4"/>
  <c r="I635" i="4"/>
  <c r="I639" i="4"/>
  <c r="I640" i="4"/>
  <c r="I641" i="4"/>
  <c r="I643" i="4"/>
  <c r="I644" i="4"/>
  <c r="I648" i="4"/>
  <c r="H522" i="4"/>
  <c r="G522" i="4"/>
  <c r="H519" i="4"/>
  <c r="H518" i="4" s="1"/>
  <c r="H517" i="4" s="1"/>
  <c r="G519" i="4"/>
  <c r="G518" i="4" s="1"/>
  <c r="G517" i="4" s="1"/>
  <c r="H514" i="4"/>
  <c r="H513" i="4" s="1"/>
  <c r="H512" i="4" s="1"/>
  <c r="G514" i="4"/>
  <c r="G513" i="4" s="1"/>
  <c r="G512" i="4" s="1"/>
  <c r="H509" i="4"/>
  <c r="H508" i="4" s="1"/>
  <c r="H507" i="4" s="1"/>
  <c r="H506" i="4" s="1"/>
  <c r="G509" i="4"/>
  <c r="G508" i="4" s="1"/>
  <c r="G507" i="4" s="1"/>
  <c r="G506" i="4" s="1"/>
  <c r="H500" i="4"/>
  <c r="G500" i="4"/>
  <c r="H502" i="4"/>
  <c r="G502" i="4"/>
  <c r="G504" i="4"/>
  <c r="H505" i="4"/>
  <c r="H504" i="4" s="1"/>
  <c r="H496" i="4"/>
  <c r="H495" i="4" s="1"/>
  <c r="H494" i="4" s="1"/>
  <c r="G496" i="4"/>
  <c r="G495" i="4" s="1"/>
  <c r="G494" i="4" s="1"/>
  <c r="H492" i="4"/>
  <c r="H491" i="4" s="1"/>
  <c r="H490" i="4" s="1"/>
  <c r="G492" i="4"/>
  <c r="G491" i="4" s="1"/>
  <c r="G490" i="4" s="1"/>
  <c r="H488" i="4"/>
  <c r="H487" i="4" s="1"/>
  <c r="H486" i="4" s="1"/>
  <c r="G488" i="4"/>
  <c r="G487" i="4" s="1"/>
  <c r="G486" i="4" s="1"/>
  <c r="H484" i="4"/>
  <c r="H483" i="4" s="1"/>
  <c r="H482" i="4" s="1"/>
  <c r="G484" i="4"/>
  <c r="G483" i="4" s="1"/>
  <c r="G482" i="4" s="1"/>
  <c r="H478" i="4"/>
  <c r="H477" i="4" s="1"/>
  <c r="H476" i="4" s="1"/>
  <c r="G478" i="4"/>
  <c r="G477" i="4" s="1"/>
  <c r="G476" i="4" s="1"/>
  <c r="H474" i="4"/>
  <c r="G474" i="4"/>
  <c r="H472" i="4"/>
  <c r="G472" i="4"/>
  <c r="H468" i="4"/>
  <c r="H467" i="4" s="1"/>
  <c r="G468" i="4"/>
  <c r="G467" i="4" s="1"/>
  <c r="H464" i="4"/>
  <c r="H463" i="4" s="1"/>
  <c r="G464" i="4"/>
  <c r="G463" i="4" s="1"/>
  <c r="H456" i="4"/>
  <c r="H453" i="4"/>
  <c r="H452" i="4" s="1"/>
  <c r="G453" i="4"/>
  <c r="G452" i="4" s="1"/>
  <c r="I583" i="4" l="1"/>
  <c r="G581" i="4"/>
  <c r="H35" i="4"/>
  <c r="I530" i="4"/>
  <c r="I597" i="4"/>
  <c r="G580" i="4"/>
  <c r="H580" i="4"/>
  <c r="I571" i="4"/>
  <c r="I588" i="4"/>
  <c r="G614" i="4"/>
  <c r="G637" i="4"/>
  <c r="G636" i="4" s="1"/>
  <c r="G27" i="4"/>
  <c r="G43" i="4"/>
  <c r="H564" i="4"/>
  <c r="H563" i="4" s="1"/>
  <c r="I628" i="4"/>
  <c r="I611" i="4"/>
  <c r="I560" i="4"/>
  <c r="I638" i="4"/>
  <c r="I634" i="4"/>
  <c r="G559" i="4"/>
  <c r="I559" i="4" s="1"/>
  <c r="G108" i="4"/>
  <c r="I542" i="4"/>
  <c r="I567" i="4"/>
  <c r="H637" i="4"/>
  <c r="I642" i="4"/>
  <c r="H614" i="4"/>
  <c r="I132" i="4"/>
  <c r="H621" i="4"/>
  <c r="G594" i="4"/>
  <c r="G18" i="4"/>
  <c r="G35" i="4"/>
  <c r="H134" i="4"/>
  <c r="G570" i="4"/>
  <c r="G569" i="4" s="1"/>
  <c r="H80" i="4"/>
  <c r="G134" i="4"/>
  <c r="I622" i="4"/>
  <c r="H108" i="4"/>
  <c r="G621" i="4"/>
  <c r="H27" i="4"/>
  <c r="G51" i="4"/>
  <c r="I631" i="4"/>
  <c r="I615" i="4"/>
  <c r="I552" i="4"/>
  <c r="I585" i="4"/>
  <c r="I647" i="4"/>
  <c r="G551" i="4"/>
  <c r="I551" i="4" s="1"/>
  <c r="I591" i="4"/>
  <c r="I544" i="4"/>
  <c r="I555" i="4"/>
  <c r="I595" i="4"/>
  <c r="H537" i="4"/>
  <c r="H536" i="4" s="1"/>
  <c r="H535" i="4" s="1"/>
  <c r="I576" i="4"/>
  <c r="I607" i="4"/>
  <c r="G471" i="4"/>
  <c r="G470" i="4" s="1"/>
  <c r="G516" i="4"/>
  <c r="G511" i="4" s="1"/>
  <c r="G80" i="4"/>
  <c r="H471" i="4"/>
  <c r="H470" i="4" s="1"/>
  <c r="H516" i="4"/>
  <c r="H511" i="4" s="1"/>
  <c r="I604" i="4"/>
  <c r="H646" i="4"/>
  <c r="H594" i="4"/>
  <c r="I574" i="4"/>
  <c r="G554" i="4"/>
  <c r="I554" i="4" s="1"/>
  <c r="G537" i="4"/>
  <c r="I601" i="4"/>
  <c r="G610" i="4"/>
  <c r="I610" i="4" s="1"/>
  <c r="G499" i="4"/>
  <c r="G498" i="4" s="1"/>
  <c r="G481" i="4" s="1"/>
  <c r="H570" i="4"/>
  <c r="H569" i="4" s="1"/>
  <c r="G451" i="4"/>
  <c r="I599" i="4"/>
  <c r="G564" i="4"/>
  <c r="G563" i="4" s="1"/>
  <c r="I619" i="4"/>
  <c r="I546" i="4"/>
  <c r="I527" i="4"/>
  <c r="I577" i="4"/>
  <c r="I565" i="4"/>
  <c r="I549" i="4"/>
  <c r="I548" i="4"/>
  <c r="I538" i="4"/>
  <c r="I526" i="4"/>
  <c r="G529" i="4"/>
  <c r="I529" i="4" s="1"/>
  <c r="I533" i="4"/>
  <c r="H499" i="4"/>
  <c r="H498" i="4" s="1"/>
  <c r="H481" i="4" s="1"/>
  <c r="H532" i="4"/>
  <c r="I532" i="4" s="1"/>
  <c r="I563" i="4" l="1"/>
  <c r="H579" i="4"/>
  <c r="H613" i="4"/>
  <c r="G613" i="4"/>
  <c r="I637" i="4"/>
  <c r="G536" i="4"/>
  <c r="I536" i="4" s="1"/>
  <c r="I614" i="4"/>
  <c r="I537" i="4"/>
  <c r="G17" i="4"/>
  <c r="G16" i="4" s="1"/>
  <c r="I621" i="4"/>
  <c r="I564" i="4"/>
  <c r="I594" i="4"/>
  <c r="H636" i="4"/>
  <c r="I636" i="4" s="1"/>
  <c r="G450" i="4"/>
  <c r="I569" i="4"/>
  <c r="H645" i="4"/>
  <c r="I645" i="4" s="1"/>
  <c r="I646" i="4"/>
  <c r="I581" i="4"/>
  <c r="G579" i="4"/>
  <c r="I570" i="4"/>
  <c r="G525" i="4"/>
  <c r="G524" i="4" s="1"/>
  <c r="H525" i="4"/>
  <c r="H524" i="4" s="1"/>
  <c r="I613" i="4" l="1"/>
  <c r="G535" i="4"/>
  <c r="I535" i="4" s="1"/>
  <c r="I580" i="4"/>
  <c r="I579" i="4"/>
  <c r="H448" i="4" l="1"/>
  <c r="H447" i="4" s="1"/>
  <c r="H446" i="4" s="1"/>
  <c r="G448" i="4"/>
  <c r="G447" i="4" s="1"/>
  <c r="G446" i="4" s="1"/>
  <c r="H443" i="4"/>
  <c r="G443" i="4"/>
  <c r="H439" i="4"/>
  <c r="G439" i="4"/>
  <c r="H435" i="4"/>
  <c r="G435" i="4"/>
  <c r="H431" i="4"/>
  <c r="G431" i="4"/>
  <c r="H427" i="4"/>
  <c r="G427" i="4"/>
  <c r="H426" i="4"/>
  <c r="H424" i="4" s="1"/>
  <c r="G426" i="4"/>
  <c r="G424" i="4" s="1"/>
  <c r="H419" i="4"/>
  <c r="G419" i="4"/>
  <c r="H415" i="4"/>
  <c r="G415" i="4"/>
  <c r="H411" i="4"/>
  <c r="G411" i="4"/>
  <c r="H409" i="4"/>
  <c r="G409" i="4"/>
  <c r="H407" i="4"/>
  <c r="G407" i="4"/>
  <c r="G405" i="4"/>
  <c r="H402" i="4"/>
  <c r="G402" i="4"/>
  <c r="I406" i="4"/>
  <c r="H405" i="4"/>
  <c r="H397" i="4"/>
  <c r="G397" i="4"/>
  <c r="I398" i="4"/>
  <c r="H395" i="4"/>
  <c r="G395" i="4"/>
  <c r="H391" i="4"/>
  <c r="G391" i="4"/>
  <c r="H387" i="4"/>
  <c r="G387" i="4"/>
  <c r="H383" i="4"/>
  <c r="G383" i="4"/>
  <c r="H378" i="4"/>
  <c r="H377" i="4" s="1"/>
  <c r="H376" i="4" s="1"/>
  <c r="G378" i="4"/>
  <c r="G377" i="4" s="1"/>
  <c r="G376" i="4" s="1"/>
  <c r="H374" i="4"/>
  <c r="H373" i="4" s="1"/>
  <c r="H372" i="4" s="1"/>
  <c r="H371" i="4" s="1"/>
  <c r="G374" i="4"/>
  <c r="G375" i="4"/>
  <c r="G373" i="4" s="1"/>
  <c r="G372" i="4" s="1"/>
  <c r="G371" i="4" s="1"/>
  <c r="H369" i="4"/>
  <c r="H368" i="4" s="1"/>
  <c r="H367" i="4" s="1"/>
  <c r="G370" i="4"/>
  <c r="G369" i="4" s="1"/>
  <c r="G368" i="4" s="1"/>
  <c r="G367" i="4" s="1"/>
  <c r="G366" i="4" s="1"/>
  <c r="H364" i="4"/>
  <c r="G364" i="4"/>
  <c r="H362" i="4"/>
  <c r="G362" i="4"/>
  <c r="H360" i="4"/>
  <c r="G360" i="4"/>
  <c r="H358" i="4"/>
  <c r="G358" i="4"/>
  <c r="H354" i="4"/>
  <c r="G354" i="4"/>
  <c r="H348" i="4"/>
  <c r="G348" i="4"/>
  <c r="H346" i="4"/>
  <c r="H345" i="4" s="1"/>
  <c r="G346" i="4"/>
  <c r="G345" i="4" s="1"/>
  <c r="H340" i="4"/>
  <c r="G340" i="4"/>
  <c r="H337" i="4"/>
  <c r="G337" i="4"/>
  <c r="H334" i="4"/>
  <c r="G334" i="4"/>
  <c r="H332" i="4"/>
  <c r="G332" i="4"/>
  <c r="H330" i="4"/>
  <c r="G330" i="4"/>
  <c r="H328" i="4"/>
  <c r="G328" i="4"/>
  <c r="H326" i="4"/>
  <c r="G326" i="4"/>
  <c r="H324" i="4"/>
  <c r="G324" i="4"/>
  <c r="H322" i="4"/>
  <c r="G322" i="4"/>
  <c r="H319" i="4"/>
  <c r="G319" i="4"/>
  <c r="H317" i="4"/>
  <c r="G317" i="4"/>
  <c r="H315" i="4"/>
  <c r="G315" i="4"/>
  <c r="H311" i="4"/>
  <c r="H310" i="4" s="1"/>
  <c r="H309" i="4" s="1"/>
  <c r="G311" i="4"/>
  <c r="G310" i="4" s="1"/>
  <c r="G309" i="4" s="1"/>
  <c r="H304" i="4"/>
  <c r="G304" i="4"/>
  <c r="H306" i="4"/>
  <c r="G306" i="4"/>
  <c r="H299" i="4"/>
  <c r="H298" i="4" s="1"/>
  <c r="G299" i="4"/>
  <c r="G298" i="4" s="1"/>
  <c r="H296" i="4"/>
  <c r="G296" i="4"/>
  <c r="H294" i="4"/>
  <c r="G294" i="4"/>
  <c r="H290" i="4"/>
  <c r="G290" i="4"/>
  <c r="H273" i="4"/>
  <c r="H272" i="4" s="1"/>
  <c r="H284" i="4"/>
  <c r="H283" i="4" s="1"/>
  <c r="G284" i="4"/>
  <c r="G283" i="4" s="1"/>
  <c r="H282" i="4"/>
  <c r="H281" i="4" s="1"/>
  <c r="G282" i="4"/>
  <c r="G281" i="4" s="1"/>
  <c r="H280" i="4"/>
  <c r="H279" i="4" s="1"/>
  <c r="G280" i="4"/>
  <c r="G279" i="4" s="1"/>
  <c r="G285" i="4"/>
  <c r="G273" i="4"/>
  <c r="G272" i="4" s="1"/>
  <c r="H268" i="4"/>
  <c r="H267" i="4" s="1"/>
  <c r="G268" i="4"/>
  <c r="G267" i="4" s="1"/>
  <c r="G265" i="4"/>
  <c r="G264" i="4" s="1"/>
  <c r="H262" i="4"/>
  <c r="G262" i="4"/>
  <c r="H260" i="4"/>
  <c r="G260" i="4"/>
  <c r="H258" i="4"/>
  <c r="G258" i="4"/>
  <c r="H255" i="4"/>
  <c r="G255" i="4"/>
  <c r="H252" i="4"/>
  <c r="G252" i="4"/>
  <c r="H248" i="4"/>
  <c r="G248" i="4"/>
  <c r="H245" i="4"/>
  <c r="G245" i="4"/>
  <c r="H243" i="4"/>
  <c r="G243" i="4"/>
  <c r="H242" i="4"/>
  <c r="H241" i="4" s="1"/>
  <c r="G242" i="4"/>
  <c r="G241" i="4" s="1"/>
  <c r="H239" i="4"/>
  <c r="G239" i="4"/>
  <c r="H237" i="4"/>
  <c r="G237" i="4"/>
  <c r="H235" i="4"/>
  <c r="G235" i="4"/>
  <c r="H228" i="4"/>
  <c r="H227" i="4" s="1"/>
  <c r="H226" i="4" s="1"/>
  <c r="G228" i="4"/>
  <c r="G227" i="4" s="1"/>
  <c r="G226" i="4" s="1"/>
  <c r="H224" i="4"/>
  <c r="G224" i="4"/>
  <c r="H222" i="4"/>
  <c r="G222" i="4"/>
  <c r="H220" i="4"/>
  <c r="G220" i="4"/>
  <c r="H218" i="4"/>
  <c r="G218" i="4"/>
  <c r="H216" i="4"/>
  <c r="G216" i="4"/>
  <c r="H212" i="4"/>
  <c r="G212" i="4"/>
  <c r="H210" i="4"/>
  <c r="G210" i="4"/>
  <c r="H206" i="4"/>
  <c r="G206" i="4"/>
  <c r="H204" i="4"/>
  <c r="G204" i="4"/>
  <c r="G200" i="4"/>
  <c r="H188" i="4"/>
  <c r="H187" i="4" s="1"/>
  <c r="G188" i="4"/>
  <c r="H183" i="4"/>
  <c r="G183" i="4"/>
  <c r="H180" i="4"/>
  <c r="G180" i="4"/>
  <c r="H178" i="4"/>
  <c r="G178" i="4"/>
  <c r="G172" i="4"/>
  <c r="G174" i="4"/>
  <c r="H166" i="4"/>
  <c r="H165" i="4" s="1"/>
  <c r="G166" i="4"/>
  <c r="G165" i="4" s="1"/>
  <c r="H161" i="4"/>
  <c r="G161" i="4"/>
  <c r="H163" i="4"/>
  <c r="G163" i="4"/>
  <c r="G152" i="4"/>
  <c r="G151" i="4" s="1"/>
  <c r="G148" i="4"/>
  <c r="G144" i="4" s="1"/>
  <c r="G122" i="4"/>
  <c r="G121" i="4"/>
  <c r="G120" i="4" s="1"/>
  <c r="G115" i="4" s="1"/>
  <c r="G114" i="4" s="1"/>
  <c r="G113" i="4" s="1"/>
  <c r="H122" i="4"/>
  <c r="H121" i="4"/>
  <c r="H79" i="4"/>
  <c r="H77" i="4" s="1"/>
  <c r="H51" i="4" s="1"/>
  <c r="H50" i="4"/>
  <c r="H48" i="4" s="1"/>
  <c r="H43" i="4" s="1"/>
  <c r="H17" i="4" s="1"/>
  <c r="H16" i="4" s="1"/>
  <c r="G414" i="4" l="1"/>
  <c r="H414" i="4"/>
  <c r="H366" i="4"/>
  <c r="G353" i="4"/>
  <c r="G352" i="4" s="1"/>
  <c r="G351" i="4" s="1"/>
  <c r="G157" i="4"/>
  <c r="G278" i="4"/>
  <c r="G271" i="4" s="1"/>
  <c r="G270" i="4" s="1"/>
  <c r="G382" i="4"/>
  <c r="G234" i="4"/>
  <c r="G289" i="4"/>
  <c r="G401" i="4"/>
  <c r="G187" i="4"/>
  <c r="G186" i="4" s="1"/>
  <c r="G314" i="4"/>
  <c r="G313" i="4" s="1"/>
  <c r="H344" i="4"/>
  <c r="G430" i="4"/>
  <c r="G429" i="4" s="1"/>
  <c r="H430" i="4"/>
  <c r="H429" i="4" s="1"/>
  <c r="H401" i="4"/>
  <c r="G423" i="4"/>
  <c r="G413" i="4" s="1"/>
  <c r="G344" i="4"/>
  <c r="G343" i="4" s="1"/>
  <c r="H423" i="4"/>
  <c r="H382" i="4"/>
  <c r="H353" i="4"/>
  <c r="H352" i="4" s="1"/>
  <c r="H351" i="4" s="1"/>
  <c r="I405" i="4"/>
  <c r="H314" i="4"/>
  <c r="H313" i="4" s="1"/>
  <c r="H308" i="4" s="1"/>
  <c r="H303" i="4"/>
  <c r="H289" i="4"/>
  <c r="G303" i="4"/>
  <c r="H251" i="4"/>
  <c r="G251" i="4"/>
  <c r="H234" i="4"/>
  <c r="G199" i="4"/>
  <c r="G198" i="4" s="1"/>
  <c r="H120" i="4"/>
  <c r="H115" i="4" s="1"/>
  <c r="G209" i="4"/>
  <c r="G208" i="4" s="1"/>
  <c r="H209" i="4"/>
  <c r="H208" i="4" s="1"/>
  <c r="H177" i="4"/>
  <c r="H176" i="4" s="1"/>
  <c r="H157" i="4"/>
  <c r="G171" i="4"/>
  <c r="G156" i="4" s="1"/>
  <c r="G177" i="4"/>
  <c r="G176" i="4" s="1"/>
  <c r="G381" i="4" l="1"/>
  <c r="H413" i="4"/>
  <c r="G308" i="4"/>
  <c r="G380" i="4"/>
  <c r="H381" i="4"/>
  <c r="H288" i="4"/>
  <c r="H287" i="4" s="1"/>
  <c r="G288" i="4"/>
  <c r="G287" i="4" s="1"/>
  <c r="G233" i="4"/>
  <c r="G232" i="4" s="1"/>
  <c r="G197" i="4"/>
  <c r="G155" i="4"/>
  <c r="H380" i="4" l="1"/>
  <c r="I20" i="4"/>
  <c r="I22" i="4"/>
  <c r="I26" i="4"/>
  <c r="I28" i="4"/>
  <c r="I29" i="4"/>
  <c r="I34" i="4"/>
  <c r="I47" i="4"/>
  <c r="I48" i="4"/>
  <c r="I49" i="4"/>
  <c r="I69" i="4"/>
  <c r="I75" i="4"/>
  <c r="I80" i="4"/>
  <c r="I81" i="4"/>
  <c r="I85" i="4"/>
  <c r="I98" i="4"/>
  <c r="I99" i="4"/>
  <c r="I104" i="4"/>
  <c r="I112" i="4"/>
  <c r="I117" i="4"/>
  <c r="I120" i="4"/>
  <c r="I126" i="4"/>
  <c r="I137" i="4"/>
  <c r="I140" i="4"/>
  <c r="I145" i="4"/>
  <c r="I157" i="4"/>
  <c r="I161" i="4"/>
  <c r="I168" i="4"/>
  <c r="I173" i="4"/>
  <c r="I177" i="4"/>
  <c r="I179" i="4"/>
  <c r="I180" i="4"/>
  <c r="I187" i="4"/>
  <c r="I203" i="4"/>
  <c r="I205" i="4"/>
  <c r="I213" i="4"/>
  <c r="I215" i="4"/>
  <c r="I234" i="4"/>
  <c r="I239" i="4"/>
  <c r="I240" i="4"/>
  <c r="I242" i="4"/>
  <c r="I245" i="4"/>
  <c r="I255" i="4"/>
  <c r="I257" i="4"/>
  <c r="I262" i="4"/>
  <c r="I267" i="4"/>
  <c r="I268" i="4"/>
  <c r="I287" i="4"/>
  <c r="I302" i="4"/>
  <c r="I320" i="4"/>
  <c r="I328" i="4"/>
  <c r="I332" i="4"/>
  <c r="I336" i="4"/>
  <c r="I338" i="4"/>
  <c r="I344" i="4"/>
  <c r="I346" i="4"/>
  <c r="I347" i="4"/>
  <c r="I348" i="4"/>
  <c r="I356" i="4"/>
  <c r="I357" i="4"/>
  <c r="I360" i="4"/>
  <c r="I361" i="4"/>
  <c r="I364" i="4"/>
  <c r="I378" i="4"/>
  <c r="I379" i="4"/>
  <c r="I383" i="4"/>
  <c r="I384" i="4"/>
  <c r="I388" i="4"/>
  <c r="I410" i="4"/>
  <c r="I432" i="4"/>
  <c r="I434" i="4"/>
  <c r="I444" i="4"/>
  <c r="I445" i="4"/>
  <c r="I460" i="4"/>
  <c r="I464" i="4"/>
  <c r="I467" i="4"/>
  <c r="I471" i="4"/>
  <c r="I473" i="4"/>
  <c r="I477" i="4"/>
  <c r="I481" i="4"/>
  <c r="I488" i="4"/>
  <c r="I494" i="4"/>
  <c r="I498" i="4"/>
  <c r="I501" i="4"/>
  <c r="I507" i="4"/>
  <c r="I510" i="4"/>
  <c r="I512" i="4"/>
  <c r="I517" i="4"/>
  <c r="I525" i="4"/>
  <c r="H459" i="4"/>
  <c r="H285" i="4"/>
  <c r="H278" i="4" s="1"/>
  <c r="H271" i="4" s="1"/>
  <c r="H270" i="4" s="1"/>
  <c r="I270" i="4" s="1"/>
  <c r="H186" i="4"/>
  <c r="H172" i="4"/>
  <c r="H152" i="4"/>
  <c r="H151" i="4" s="1"/>
  <c r="H114" i="4"/>
  <c r="H113" i="4" s="1"/>
  <c r="I271" i="4" l="1"/>
  <c r="H174" i="4"/>
  <c r="H171" i="4" s="1"/>
  <c r="H455" i="4"/>
  <c r="H451" i="4" s="1"/>
  <c r="I373" i="4"/>
  <c r="I376" i="4"/>
  <c r="I483" i="4"/>
  <c r="I246" i="4"/>
  <c r="I50" i="4"/>
  <c r="I100" i="4"/>
  <c r="I230" i="4"/>
  <c r="I484" i="4"/>
  <c r="H450" i="4" l="1"/>
  <c r="I451" i="4"/>
  <c r="I171" i="4"/>
  <c r="H156" i="4"/>
  <c r="H233" i="4"/>
  <c r="H232" i="4" s="1"/>
  <c r="I232" i="4" s="1"/>
  <c r="H199" i="4"/>
  <c r="H148" i="4"/>
  <c r="I493" i="4"/>
  <c r="I492" i="4"/>
  <c r="I355" i="4"/>
  <c r="I351" i="4"/>
  <c r="I318" i="4"/>
  <c r="I310" i="4"/>
  <c r="I314" i="4"/>
  <c r="I118" i="4"/>
  <c r="I224" i="4"/>
  <c r="I291" i="4"/>
  <c r="I293" i="4"/>
  <c r="I289" i="4"/>
  <c r="I169" i="4"/>
  <c r="I138" i="4"/>
  <c r="I56" i="4"/>
  <c r="I208" i="4"/>
  <c r="I211" i="4"/>
  <c r="I334" i="4"/>
  <c r="I330" i="4"/>
  <c r="I322" i="4"/>
  <c r="I353" i="4"/>
  <c r="I352" i="4"/>
  <c r="I319" i="4"/>
  <c r="I316" i="4"/>
  <c r="I315" i="4"/>
  <c r="I312" i="4"/>
  <c r="I311" i="4"/>
  <c r="I343" i="4"/>
  <c r="I327" i="4"/>
  <c r="I514" i="4"/>
  <c r="I513" i="4"/>
  <c r="I226" i="4"/>
  <c r="I225" i="4"/>
  <c r="I472" i="4"/>
  <c r="I474" i="4"/>
  <c r="H144" i="4" l="1"/>
  <c r="H143" i="4" s="1"/>
  <c r="H198" i="4"/>
  <c r="H197" i="4" s="1"/>
  <c r="I197" i="4" s="1"/>
  <c r="H155" i="4"/>
  <c r="I156" i="4"/>
  <c r="I103" i="4"/>
  <c r="H15" i="4" l="1"/>
  <c r="I181" i="4"/>
  <c r="I521" i="4" l="1"/>
  <c r="I87" i="4" l="1"/>
  <c r="I499" i="4" l="1"/>
  <c r="I24" i="4" l="1"/>
  <c r="I449" i="4"/>
  <c r="I457" i="4"/>
  <c r="I447" i="4"/>
  <c r="I142" i="4"/>
  <c r="I162" i="4"/>
  <c r="I154" i="4"/>
  <c r="I368" i="4"/>
  <c r="I106" i="4"/>
  <c r="I52" i="4"/>
  <c r="I207" i="4"/>
  <c r="I500" i="4"/>
  <c r="I39" i="4" l="1"/>
  <c r="I73" i="4" l="1"/>
  <c r="I265" i="4" l="1"/>
  <c r="I260" i="4"/>
  <c r="I35" i="4"/>
  <c r="I439" i="4"/>
  <c r="I264" i="4"/>
  <c r="I258" i="4"/>
  <c r="I36" i="4"/>
  <c r="I503" i="4" l="1"/>
  <c r="I66" i="4" l="1"/>
  <c r="I65" i="4"/>
  <c r="I71" i="4" l="1"/>
  <c r="I102" i="4"/>
  <c r="I418" i="4"/>
  <c r="I91" i="4" l="1"/>
  <c r="I278" i="4"/>
  <c r="I277" i="4"/>
  <c r="I30" i="4"/>
  <c r="I46" i="4"/>
  <c r="I45" i="4"/>
  <c r="I505" i="4"/>
  <c r="I298" i="4" l="1"/>
  <c r="I417" i="4" l="1"/>
  <c r="I254" i="4"/>
  <c r="I395" i="4"/>
  <c r="I421" i="4" l="1"/>
  <c r="I422" i="4"/>
  <c r="I419" i="4"/>
  <c r="I420" i="4"/>
  <c r="I58" i="4"/>
  <c r="I509" i="4"/>
  <c r="I415" i="4" l="1"/>
  <c r="I401" i="4"/>
  <c r="I431" i="4"/>
  <c r="I249" i="4"/>
  <c r="I416" i="4" l="1"/>
  <c r="I93" i="4"/>
  <c r="I508" i="4" l="1"/>
  <c r="I190" i="4" l="1"/>
  <c r="I192" i="4"/>
  <c r="I497" i="4" l="1"/>
  <c r="I191" i="4" l="1"/>
  <c r="I38" i="4" l="1"/>
  <c r="I506" i="4"/>
  <c r="I212" i="4"/>
  <c r="I282" i="4" l="1"/>
  <c r="I465" i="4" l="1"/>
  <c r="I83" i="4" l="1"/>
  <c r="I323" i="4" l="1"/>
  <c r="I196" i="4" l="1"/>
  <c r="I275" i="4"/>
  <c r="I219" i="4" l="1"/>
  <c r="I186" i="4" l="1"/>
  <c r="I82" i="4"/>
  <c r="I274" i="4" l="1"/>
  <c r="I107" i="4"/>
  <c r="I108" i="4"/>
  <c r="I184" i="4"/>
  <c r="I185" i="4"/>
  <c r="I105" i="4"/>
  <c r="I101" i="4"/>
  <c r="I129" i="4" l="1"/>
  <c r="I335" i="4"/>
  <c r="I427" i="4"/>
  <c r="I114" i="4" l="1"/>
  <c r="I78" i="4" l="1"/>
  <c r="I77" i="4"/>
  <c r="I61" i="4"/>
  <c r="I62" i="4"/>
  <c r="I63" i="4"/>
  <c r="I59" i="4"/>
  <c r="I305" i="4" l="1"/>
  <c r="I324" i="4" l="1"/>
  <c r="I110" i="4" l="1"/>
  <c r="I466" i="4" l="1"/>
  <c r="I53" i="4"/>
  <c r="I54" i="4"/>
  <c r="I496" i="4" l="1"/>
  <c r="I198" i="4" l="1"/>
  <c r="I502" i="4"/>
  <c r="I476" i="4" l="1"/>
  <c r="I31" i="4" l="1"/>
  <c r="I182" i="4" l="1"/>
  <c r="I204" i="4"/>
  <c r="I74" i="4" l="1"/>
  <c r="I487" i="4"/>
  <c r="I25" i="4" l="1"/>
  <c r="I414" i="4"/>
  <c r="I454" i="4" l="1"/>
  <c r="I21" i="4"/>
  <c r="I390" i="4" l="1"/>
  <c r="I256" i="4" l="1"/>
  <c r="I516" i="4"/>
  <c r="I363" i="4" l="1"/>
  <c r="I359" i="4"/>
  <c r="I394" i="4" l="1"/>
  <c r="I44" i="4" l="1"/>
  <c r="I113" i="4" l="1"/>
  <c r="I486" i="4" l="1"/>
  <c r="I495" i="4" l="1"/>
  <c r="I504" i="4"/>
  <c r="I90" i="4" l="1"/>
  <c r="I382" i="4" l="1"/>
  <c r="I216" i="4" l="1"/>
  <c r="I342" i="4"/>
  <c r="I491" i="4" l="1"/>
  <c r="I183" i="4" l="1"/>
  <c r="I152" i="4"/>
  <c r="I43" i="4" l="1"/>
  <c r="I178" i="4"/>
  <c r="I89" i="4" l="1"/>
  <c r="I92" i="4"/>
  <c r="I480" i="4" l="1"/>
  <c r="I292" i="4" l="1"/>
  <c r="I290" i="4"/>
  <c r="I288" i="4"/>
  <c r="I286" i="4"/>
  <c r="I285" i="4" l="1"/>
  <c r="I72" i="4"/>
  <c r="I283" i="4" l="1"/>
  <c r="I284" i="4"/>
  <c r="I127" i="4" l="1"/>
  <c r="I128" i="4"/>
  <c r="I189" i="4"/>
  <c r="I155" i="4" l="1"/>
  <c r="I202" i="4" l="1"/>
  <c r="I79" i="4" l="1"/>
  <c r="I430" i="4" l="1"/>
  <c r="I160" i="4"/>
  <c r="I261" i="4" l="1"/>
  <c r="I281" i="4" l="1"/>
  <c r="I297" i="4" l="1"/>
  <c r="I433" i="4"/>
  <c r="I295" i="4" l="1"/>
  <c r="I296" i="4"/>
  <c r="I470" i="4"/>
  <c r="I362" i="4" l="1"/>
  <c r="I163" i="4" l="1"/>
  <c r="I164" i="4"/>
  <c r="I51" i="4" l="1"/>
  <c r="I301" i="4" l="1"/>
  <c r="I482" i="4"/>
  <c r="I84" i="4" l="1"/>
  <c r="I389" i="4" l="1"/>
  <c r="I349" i="4" l="1"/>
  <c r="I350" i="4"/>
  <c r="I387" i="4" l="1"/>
  <c r="I229" i="4"/>
  <c r="I385" i="4" l="1"/>
  <c r="I386" i="4"/>
  <c r="I448" i="4"/>
  <c r="I450" i="4"/>
  <c r="I446" i="4"/>
  <c r="I241" i="4"/>
  <c r="I172" i="4"/>
  <c r="I170" i="4"/>
  <c r="I139" i="4"/>
  <c r="I141" i="4"/>
  <c r="I55" i="4"/>
  <c r="I57" i="4"/>
  <c r="I214" i="4"/>
  <c r="I377" i="4"/>
  <c r="I331" i="4"/>
  <c r="I333" i="4"/>
  <c r="I329" i="4"/>
  <c r="I121" i="4"/>
  <c r="I119" i="4"/>
  <c r="I228" i="4"/>
  <c r="I233" i="4"/>
  <c r="I429" i="4" l="1"/>
  <c r="I42" i="4" l="1"/>
  <c r="I273" i="4" l="1"/>
  <c r="I276" i="4"/>
  <c r="I195" i="4"/>
  <c r="I358" i="4" l="1"/>
  <c r="I88" i="4" l="1"/>
  <c r="I19" i="4"/>
  <c r="I223" i="4" l="1"/>
  <c r="I86" i="4" l="1"/>
  <c r="I109" i="4" l="1"/>
  <c r="I217" i="4" l="1"/>
  <c r="I218" i="4"/>
  <c r="I392" i="4" l="1"/>
  <c r="I393" i="4"/>
  <c r="I391" i="4"/>
  <c r="I153" i="4" l="1"/>
  <c r="I193" i="4" l="1"/>
  <c r="I194" i="4"/>
  <c r="I354" i="4" l="1"/>
  <c r="I259" i="4" l="1"/>
  <c r="I111" i="4" l="1"/>
  <c r="I253" i="4"/>
  <c r="I523" i="4" l="1"/>
  <c r="I524" i="4"/>
  <c r="I23" i="4"/>
  <c r="I188" i="4" l="1"/>
  <c r="I70" i="4" l="1"/>
  <c r="I247" i="4" l="1"/>
  <c r="I248" i="4"/>
  <c r="I413" i="4" l="1"/>
  <c r="I37" i="4"/>
  <c r="I485" i="4"/>
  <c r="I279" i="4" l="1"/>
  <c r="I280" i="4"/>
  <c r="I411" i="4"/>
  <c r="I412" i="4"/>
  <c r="I97" i="4" l="1"/>
  <c r="I96" i="4" l="1"/>
  <c r="I243" i="4"/>
  <c r="I244" i="4"/>
  <c r="I475" i="4"/>
  <c r="I60" i="4" l="1"/>
  <c r="I33" i="4"/>
  <c r="I206" i="4" l="1"/>
  <c r="I237" i="4"/>
  <c r="I238" i="4"/>
  <c r="I167" i="4"/>
  <c r="I116" i="4"/>
  <c r="I235" i="4" l="1"/>
  <c r="I236" i="4"/>
  <c r="I165" i="4"/>
  <c r="I166" i="4"/>
  <c r="I95" i="4"/>
  <c r="I115" i="4"/>
  <c r="I469" i="4" l="1"/>
  <c r="I304" i="4" l="1"/>
  <c r="I125" i="4" l="1"/>
  <c r="I303" i="4"/>
  <c r="I123" i="4" l="1"/>
  <c r="I124" i="4"/>
  <c r="I345" i="4"/>
  <c r="I201" i="4" l="1"/>
  <c r="I64" i="4" l="1"/>
  <c r="I269" i="4" l="1"/>
  <c r="I76" i="4"/>
  <c r="I27" i="4" l="1"/>
  <c r="I455" i="4" l="1"/>
  <c r="I456" i="4"/>
  <c r="I309" i="4" l="1"/>
  <c r="I209" i="4" l="1"/>
  <c r="I210" i="4"/>
  <c r="I200" i="4" l="1"/>
  <c r="I300" i="4"/>
  <c r="I151" i="4" l="1"/>
  <c r="I294" i="4"/>
  <c r="I299" i="4"/>
  <c r="I367" i="4"/>
  <c r="I365" i="4" l="1"/>
  <c r="I366" i="4"/>
  <c r="I400" i="4"/>
  <c r="I463" i="4" l="1"/>
  <c r="I18" i="4" l="1"/>
  <c r="I442" i="4" l="1"/>
  <c r="I443" i="4"/>
  <c r="I135" i="4"/>
  <c r="I136" i="4"/>
  <c r="I317" i="4"/>
  <c r="I428" i="4"/>
  <c r="I41" i="4" l="1"/>
  <c r="I40" i="4"/>
  <c r="I452" i="4"/>
  <c r="I453" i="4"/>
  <c r="I32" i="4"/>
  <c r="I149" i="4" l="1"/>
  <c r="I150" i="4"/>
  <c r="I337" i="4"/>
  <c r="I440" i="4" l="1"/>
  <c r="I441" i="4"/>
  <c r="I522" i="4"/>
  <c r="I515" i="4"/>
  <c r="I511" i="4"/>
  <c r="I490" i="4"/>
  <c r="I399" i="4"/>
  <c r="I341" i="4"/>
  <c r="I479" i="4" l="1"/>
  <c r="I461" i="4"/>
  <c r="I462" i="4"/>
  <c r="I438" i="4"/>
  <c r="I403" i="4"/>
  <c r="I404" i="4"/>
  <c r="I380" i="4"/>
  <c r="I381" i="4"/>
  <c r="I520" i="4"/>
  <c r="I371" i="4"/>
  <c r="I372" i="4"/>
  <c r="I409" i="4"/>
  <c r="I426" i="4"/>
  <c r="I459" i="4"/>
  <c r="I374" i="4"/>
  <c r="I375" i="4"/>
  <c r="I397" i="4"/>
  <c r="I321" i="4"/>
  <c r="I313" i="4" l="1"/>
  <c r="I518" i="4"/>
  <c r="I519" i="4"/>
  <c r="I325" i="4"/>
  <c r="I326" i="4"/>
  <c r="I468" i="4"/>
  <c r="I478" i="4"/>
  <c r="I407" i="4"/>
  <c r="I408" i="4"/>
  <c r="I437" i="4"/>
  <c r="I425" i="4"/>
  <c r="I402" i="4"/>
  <c r="I458" i="4"/>
  <c r="I339" i="4"/>
  <c r="I340" i="4"/>
  <c r="I272" i="4"/>
  <c r="I263" i="4"/>
  <c r="I396" i="4" l="1"/>
  <c r="I266" i="4"/>
  <c r="I308" i="4"/>
  <c r="I435" i="4"/>
  <c r="I436" i="4"/>
  <c r="I423" i="4"/>
  <c r="I424" i="4"/>
  <c r="I369" i="4"/>
  <c r="I370" i="4"/>
  <c r="I222" i="4" l="1"/>
  <c r="I158" i="4"/>
  <c r="I159" i="4"/>
  <c r="I146" i="4"/>
  <c r="I147" i="4"/>
  <c r="I67" i="4"/>
  <c r="I68" i="4"/>
  <c r="I306" i="4"/>
  <c r="I307" i="4"/>
  <c r="I252" i="4"/>
  <c r="I227" i="4"/>
  <c r="I231" i="4"/>
  <c r="I175" i="4"/>
  <c r="I176" i="4"/>
  <c r="I94" i="4"/>
  <c r="I199" i="4"/>
  <c r="I220" i="4" l="1"/>
  <c r="I131" i="4"/>
  <c r="I134" i="4"/>
  <c r="I250" i="4"/>
  <c r="I251" i="4"/>
  <c r="I221" i="4"/>
  <c r="I17" i="4" l="1"/>
  <c r="I16" i="4"/>
  <c r="I130" i="4"/>
  <c r="I122" i="4"/>
  <c r="I174" i="4"/>
  <c r="I133" i="4" l="1"/>
  <c r="I489" i="4"/>
  <c r="I148" i="4" l="1"/>
  <c r="I144" i="4" l="1"/>
  <c r="G143" i="4"/>
  <c r="I143" i="4" l="1"/>
  <c r="G15" i="4"/>
  <c r="I15" i="4" s="1"/>
</calcChain>
</file>

<file path=xl/sharedStrings.xml><?xml version="1.0" encoding="utf-8"?>
<sst xmlns="http://schemas.openxmlformats.org/spreadsheetml/2006/main" count="3754" uniqueCount="475">
  <si>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</si>
  <si>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</si>
  <si>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</si>
  <si>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</si>
  <si>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</si>
  <si>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</si>
  <si>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</si>
  <si>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</si>
  <si>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</si>
  <si>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</si>
  <si>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</si>
  <si>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</si>
  <si>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</si>
  <si>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</si>
  <si>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</si>
  <si>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</si>
  <si>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</si>
  <si>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</si>
  <si>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</si>
  <si>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</si>
  <si>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Обеспечение деятельности высшего органа исполнительной власти муниципального образования Туапсинский район</t>
  </si>
  <si>
    <t>200</t>
  </si>
  <si>
    <t>Обеспечение функционирования администрации муниципального образования Туапсинский район</t>
  </si>
  <si>
    <t>Иные бюджетные ассигнования</t>
  </si>
  <si>
    <t>800</t>
  </si>
  <si>
    <t>Осуществление отдельных полномочий Краснодарского края</t>
  </si>
  <si>
    <t>Непрограммные расходы органов исполнительной власти Туапсинского района</t>
  </si>
  <si>
    <t>Финансовое обеспечение непредвиденных расходов</t>
  </si>
  <si>
    <t>500</t>
  </si>
  <si>
    <t>Обеспечение деятельности контрольно-счетной палаты муниципального образования Туапсинский район</t>
  </si>
  <si>
    <t xml:space="preserve">Контрольно-счетная палата муниципального образования Туапсинский район </t>
  </si>
  <si>
    <t>Мероприятия в рамках управления имуществом Туапсинского района</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</si>
  <si>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</si>
  <si>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</si>
  <si>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Резервный фонд администрации муниципального образования Туапсинский район</t>
  </si>
  <si>
    <t>Обеспечение деятельности финансового управления администрации муниципального образования Туапсинский район</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</si>
  <si>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</si>
  <si>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</si>
  <si>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Расходы на обеспечение функций органов местного самоуправления по передаваемым полномочиям поселений (по осуществлению полномочий в соответствии с жилищным законодательством)</t>
  </si>
  <si>
    <t>Расходы на обеспечение функций органов местного самоуправления по передаваемым полномочиям поселений (по осуществлению внутреннего муниципального финансового контроля)</t>
  </si>
  <si>
    <t>(тыс. рублей)</t>
  </si>
  <si>
    <t>Расходы на обеспечение функций органов местного самоуправления по передаваемым полномочиям поселений (по осуществлению полномочий контрольно-счетного органа)</t>
  </si>
  <si>
    <t>Расходы на обеспечение деятельности (оказание услуг) муниципальных учреждений по передаваемым полномочиям поселений (на обеспечение безопасности людей на водных объектах, охране их жизни и здоровья)</t>
  </si>
  <si>
    <t>Расходы на обеспечение деятельности (оказание услуг) муниципальных учреждений по передаваемым полномочиям поселений (по созданию, содержанию и организации деятельности аварийно-спасательных служб и (или) аварийно-спасательных формирований)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</si>
  <si>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</si>
  <si>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</si>
  <si>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t>
  </si>
  <si>
    <t>00190</t>
  </si>
  <si>
    <t>Компенсационные расходы на выплаты депутатских полномочий</t>
  </si>
  <si>
    <t>Глава муниципального образования Туапсинский район</t>
  </si>
  <si>
    <t>Повышение качества предоставления жилищно-коммунальных услуг на территории муниципального образования Туапсинский район</t>
  </si>
  <si>
    <t>60870</t>
  </si>
  <si>
    <t>52</t>
  </si>
  <si>
    <t>21210</t>
  </si>
  <si>
    <t>60910</t>
  </si>
  <si>
    <t>51200</t>
  </si>
  <si>
    <t>18</t>
  </si>
  <si>
    <t>Организация  казачьей деятельности на территории  Туапсинского района</t>
  </si>
  <si>
    <t>Реализация мероприятий в отношении казачества в Туапсинском районе</t>
  </si>
  <si>
    <t>24550</t>
  </si>
  <si>
    <t>Обеспечение деятельности казенных учреждений</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</si>
  <si>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</si>
  <si>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</si>
  <si>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</si>
  <si>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</si>
  <si>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</si>
  <si>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</si>
  <si>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</si>
  <si>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</si>
  <si>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Развитие и совершенствование имущественных и земельных отношений в Туапсинском районе для обеспечения решения задач социально-экономического развития</t>
  </si>
  <si>
    <t>Развитие и координация выставочно-ярмарочной деятельности Туапсинского района, обеспечивающей продвижение его интересов на рынках товаров и услуг</t>
  </si>
  <si>
    <t>24710</t>
  </si>
  <si>
    <t>Реализация основных направлений приоритетного национального проекта «Доступное и комфортное жилье - гражданам России»</t>
  </si>
  <si>
    <t>Обеспечение условий для художественного творчества и инновационной деятельности муниципальных учреждений отрасли «Культура»</t>
  </si>
  <si>
    <t>24460</t>
  </si>
  <si>
    <t>4</t>
  </si>
  <si>
    <t xml:space="preserve">Комплексное информационное обеспечение деятельности органов местного самоуправления </t>
  </si>
  <si>
    <t>24750</t>
  </si>
  <si>
    <t>19</t>
  </si>
  <si>
    <t>24590</t>
  </si>
  <si>
    <t>Осуществление в установленные сроки и в полном объеме платежей по обслуживанию долговых обязательств Туапсинского района</t>
  </si>
  <si>
    <t>Процентные платежи по муниципальному долгу</t>
  </si>
  <si>
    <t>24430</t>
  </si>
  <si>
    <t>53</t>
  </si>
  <si>
    <t>Обеспечение функционирования финансового управления администрации муниципального образования Туапсинский район</t>
  </si>
  <si>
    <t>21200</t>
  </si>
  <si>
    <t>10490</t>
  </si>
  <si>
    <t>Выравнивание бюджетной обеспеченности муниципальных образований городских и сельских поселений Туапсинского района</t>
  </si>
  <si>
    <t>54</t>
  </si>
  <si>
    <t>21190</t>
  </si>
  <si>
    <t>Проведение  реконструкций и капитальных ремонтов на объектах социальной сферы</t>
  </si>
  <si>
    <t>Строительство, реконструкция, модернизация объектов социальной инфраструктуры и обеспечение деятельности муниципального казенного учреждения, предоставляющего услуги в сфере капитального строительства</t>
  </si>
  <si>
    <t>21590</t>
  </si>
  <si>
    <t>21600</t>
  </si>
  <si>
    <t>21610</t>
  </si>
  <si>
    <t>Обеспечение деятельности отдела по делам ГО и ЧС администрации муниципального образования Туапсинский район</t>
  </si>
  <si>
    <t>Финансовое обеспечение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</si>
  <si>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</si>
  <si>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Обеспечение деятельности управления имущественных отношений администрации муниципального образования Туапсинский район</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</si>
  <si>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</si>
  <si>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</si>
  <si>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</si>
  <si>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</si>
  <si>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</si>
  <si>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</si>
  <si>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Развитие сети и инфраструктуры образовательных организаций, обеспечивающих доступ населения Туапсинского района к качественным услугам дошкольного, общего образования и дополнительного образования детей</t>
  </si>
  <si>
    <t>Реализация мер по специальной поддержке отдельных категорий обучающихся</t>
  </si>
  <si>
    <t>24400</t>
  </si>
  <si>
    <t>62370</t>
  </si>
  <si>
    <t>Совершенствование системы организации детского оздоровительного отдыха в муниципальном образовании Туапсинский район</t>
  </si>
  <si>
    <t>24410</t>
  </si>
  <si>
    <t>60710</t>
  </si>
  <si>
    <t>Обеспечение деятельности отдела культуры администрации муниципального образования Туапсинский район</t>
  </si>
  <si>
    <t>2</t>
  </si>
  <si>
    <t>Повышения качества обучения в муниципальных детско-юношеских спортивных школах</t>
  </si>
  <si>
    <t>60740</t>
  </si>
  <si>
    <t>Обеспечение функционирования отдела по физической культуре и спорту администрации муниципального образования Туапсинский район</t>
  </si>
  <si>
    <t>Обеспечение деятельности управления по работе с молодежью администрации муниципального образования Туапсинский район</t>
  </si>
  <si>
    <t>Поддержка детей-сирот</t>
  </si>
  <si>
    <t>Формирование системы оценки качества образования и образовательных результатов</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</si>
  <si>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</si>
  <si>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</si>
  <si>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</si>
  <si>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</si>
  <si>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</si>
  <si>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</si>
  <si>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</si>
  <si>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</si>
  <si>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</si>
  <si>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</si>
  <si>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</si>
  <si>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 xml:space="preserve">Предоставление субсидий бюджетным, автономным учреждениям и иным некоммерческим организациям
</t>
  </si>
  <si>
    <t>600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</si>
  <si>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</si>
  <si>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</si>
  <si>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</si>
  <si>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</si>
  <si>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</si>
  <si>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</si>
  <si>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</si>
  <si>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</si>
  <si>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</si>
  <si>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Субсидии бюджетным, автономным учреждениям и иным некоммерческим организациям</t>
  </si>
  <si>
    <t>Обслуживание муниципального долга</t>
  </si>
  <si>
    <t>700</t>
  </si>
  <si>
    <t>Обеспечение деятельности управления по развитию курортов администрации муниципального образования Туапсинский район</t>
  </si>
  <si>
    <t>20</t>
  </si>
  <si>
    <t>12</t>
  </si>
  <si>
    <t>Подпрограмма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t>
  </si>
  <si>
    <t>Поддержка общественно полезных программ общественных объединений, направленных на формирование и укрепление гражданского общества</t>
  </si>
  <si>
    <t>24700</t>
  </si>
  <si>
    <t xml:space="preserve">18 </t>
  </si>
  <si>
    <t>24540</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</si>
  <si>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</si>
  <si>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</si>
  <si>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21620</t>
  </si>
  <si>
    <t>24470</t>
  </si>
  <si>
    <t>24480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</si>
  <si>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</si>
  <si>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</si>
  <si>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</si>
  <si>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</si>
  <si>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</si>
  <si>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</si>
  <si>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Продвижение санаторно-курортных и туристских возможностей Туапсинского района с применением рекламно-информационных технологий</t>
  </si>
  <si>
    <t>5</t>
  </si>
  <si>
    <t>Профилактика террористических проявлений на территории муниципального образования Туапсинский район</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</si>
  <si>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</si>
  <si>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</si>
  <si>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</si>
  <si>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</si>
  <si>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Расходы на обеспечение деятельности (оказание услуг) муниципальных учреждений по передаваемым полномочиям поселений ( в части обеспечения первичных мер пожарной безопасности)</t>
  </si>
  <si>
    <t>21591</t>
  </si>
  <si>
    <t>21592</t>
  </si>
  <si>
    <t xml:space="preserve">Расходы на обеспечение деятельности (оказание услуг) подведомственных учреждений по передаваемым полномочиям поселений (в части обслуживания, ремонта, установки камер видеонаблюдения) </t>
  </si>
  <si>
    <t>Подпрограмма «Укрепление единства российской нации на территории муниципального образования Туапсинский район»</t>
  </si>
  <si>
    <t>Организация  проведения районных мероприятий по празднованию государственных и международных праздников, памятных дат и исторических событий России, Кубани, Туапсинского района, юбилейных дат предприятий, организаций, прославленных земляков и граждан, внесших значительный вклад в развитие России, Кубани и Туапсинского района</t>
  </si>
  <si>
    <t>Обеспечение деятельности управления ЖКХ и ТЭК</t>
  </si>
  <si>
    <t>Обеспечение деятельности муниципального бюджетного учреждения</t>
  </si>
  <si>
    <t>24880</t>
  </si>
  <si>
    <t>Муниципальная программа «Развитие образования в муниципальном образовании Туапсинский район»</t>
  </si>
  <si>
    <t>Отдельные мероприятия муниципальной программы «Развитие образования в муниципальном образовании Туапсинский район»</t>
  </si>
  <si>
    <t>Финансирование расходных обязательств по заработной плате с учетом начислений АНО «Комбинат социального питания»</t>
  </si>
  <si>
    <t>Муниципальная программа  «Туапсинский район - территория комфортного проживания»</t>
  </si>
  <si>
    <t>Муниципальная программа  «Управление муниципальными финансами»</t>
  </si>
  <si>
    <t>Подпрограмма «Совершенствование межбюджетных отношений в Туапсинском районе»</t>
  </si>
  <si>
    <t>Подпрограмма «Управление муниципальным долгом»</t>
  </si>
  <si>
    <t>Муниципальная программа «Развитие культуры в Туапсинском районе»</t>
  </si>
  <si>
    <t>Отдельные мероприятия муниципальной программы «Развитие культуры в Туапсинском районе»</t>
  </si>
  <si>
    <t xml:space="preserve">Обеспечение деятельности муниципального казенного учреждения культуры «Туапсинский районный организационно-методический центр» </t>
  </si>
  <si>
    <t>Совершенствование деятельности муниципальных учреждений дополнительного образования отрасли «Культура» Туапсинского района»</t>
  </si>
  <si>
    <t>Подпрограмма «Кадровое обеспечение отрасли «Культура» муниципального образования Туапсинский район»</t>
  </si>
  <si>
    <t>Социальные выплаты, связанные с оплатой жилого помещения по договору найма (поднайма) педагогам учреждений дополнительного образования отрасли «Культура»</t>
  </si>
  <si>
    <t>Муниципальная программа «Развитие физической культуры и спорта в Туапсинском районе»</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</si>
  <si>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</si>
  <si>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</si>
  <si>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Реализация мероприятий подпрограммы «Развитие детско-юношеского спорта» муниципальной программы «Развитие физической культуры и спорта в Туапсинском районе»</t>
  </si>
  <si>
    <t>Подпрограмма «Развитие массового спорта»</t>
  </si>
  <si>
    <t>Муниципальная программа «Развитие жилищно-коммунального хозяйства в муниципальном образовании  Туапсинский район»</t>
  </si>
  <si>
    <t>Отдельные мероприятия муниципальной программы «Развитие жилищно-коммунального хозяйства в муниципальном образовании Туапсинский район»</t>
  </si>
  <si>
    <t>Муниципальная программа «Функционирование органов местного самоуправления в муниципальном образовании Туапсинский район»</t>
  </si>
  <si>
    <t>Отдельные мероприятия муниципальной программы «Функционирование органов местного самоуправления в муниципальном образовании Туапсинский район»</t>
  </si>
  <si>
    <t>Муниципальная программа «Молодежь Туапсинского района»</t>
  </si>
  <si>
    <t>Отдельные мероприятия муниципальной программы «Молодежь Туапсинского района»</t>
  </si>
  <si>
    <t>Обеспечение деятельности и организация работы муниципального казенного учреждения «Молодежный центр Туапсинского района»</t>
  </si>
  <si>
    <t>Муниципальная программа «По улучшению положения детей в муниципальном образовании Туапсинский район»</t>
  </si>
  <si>
    <t>Подпрограмма «Дети-сироты»</t>
  </si>
  <si>
    <t>Подпрограмма «Организация отдыха, оздоровления и занятости детей и подростков»</t>
  </si>
  <si>
    <t xml:space="preserve">Муниципальная программа  «Содействие развитию гражданского общества и гармонизации межнациональных отношений» </t>
  </si>
  <si>
    <t>Реализация мероприятий подпрограммы «Укрепление единства российской нации на территории муниципального образования Туапсинский район» муниципальной программы «Содействие развитию гражданского общества и гармонизации межнациональных отношений»</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</si>
  <si>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</si>
  <si>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</si>
  <si>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</si>
  <si>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</si>
  <si>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Подпрограмма «Профилактика терроризма на территории муниципального образования Туапсинский район»</t>
  </si>
  <si>
    <t>Муниципальная программа «Управление муниципальной собственностью»</t>
  </si>
  <si>
    <t>Обеспечение деятельности муниципального бюджетного учреждения «Комитет земельных отношений»</t>
  </si>
  <si>
    <t>Реализация мероприятий муниципальной программы «Управление муниципальной собственностью»</t>
  </si>
  <si>
    <t>Муниципальная программа «Экономическое развитие Туапсинского района»</t>
  </si>
  <si>
    <t>Подпрограмма «Формирование инвестиционной привлекательности муниципального образования Туапсинский район»</t>
  </si>
  <si>
    <t>Реализация мероприятий подпрограммы «Формирование инвестиционной привлекательности муниципального образования Туапсинский район» муниципальной программы «Экономическое развитие Туапсинского района»</t>
  </si>
  <si>
    <t>Подпрограмма «Жилище»</t>
  </si>
  <si>
    <t>Подпрограмма «Информационное обеспечение населения муниципального образования Туапсинский район»</t>
  </si>
  <si>
    <t>Реализация мероприятий подпрограммы «Информационное обеспечение населения муниципального образования Туапсинский район» муниципальной программы «Экономическое развитие Туапсинского района»</t>
  </si>
  <si>
    <t>Муниципальная программа «Обеспечение безопасности населения Туапсинского района»</t>
  </si>
  <si>
    <t>Подпрограмма «Укрепление правопорядка, профилактика правонарушений, усиление борьбы с преступностью и противодействие коррупции в Туапсинском районе»</t>
  </si>
  <si>
    <t>Муниципальная программа «Социальная поддержка отдельных категорий граждан муниципального образования Туапсинский район»</t>
  </si>
  <si>
    <t>Отдельные мероприятия муниципальной программы «Социальная поддержка отдельных категорий граждан муниципального образования Туапсинский район»</t>
  </si>
  <si>
    <t>Реализация мероприятий муниципальной программы «Социальная поддержка отдельных категорий граждан муниципального образования Туапсинский район»</t>
  </si>
  <si>
    <t>Создание условий для поддержания благосостояния отдельных категорий граждан и повышение доступности социального обслуживания населения</t>
  </si>
  <si>
    <t>Муниципальная программа «Развитие санаторно-курортного и туристского комплекса муниципального образования Туапсинский район»</t>
  </si>
  <si>
    <t>Отдельные мероприятия муниципальной программы «Развитие санаторно-курортного и туристского комплекса муниципального образования Туапсинский район»</t>
  </si>
  <si>
    <t>Обеспечение деятельности и организация работы муниципального бюджетного учреждения «Центр развития пляжного отдыха и туризма Туапсинского района»</t>
  </si>
  <si>
    <t>Обеспечение деятельности управления капитального строительства администрации муниципального образования Туапсинский район</t>
  </si>
  <si>
    <t>Реализация мероприятий подпрограммы «Развитие массового спорта» муниципальной программы «Развитие физической культуры и спорта в Туапсинском районе»</t>
  </si>
  <si>
    <t>Реализация мероприятий муниципальной программы «Развитие санаторно-курортного и туристского комплекса муниципального образования Туапсинский район»</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</si>
  <si>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</si>
  <si>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</si>
  <si>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</si>
  <si>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</si>
  <si>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</si>
  <si>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Расходы на обеспечение деятельности (оказание услуг) подведомственных учреждений по передаваемым полномочиям поселений (в части создания и содержания единой дежурно-диспетчерской службы)</t>
  </si>
  <si>
    <t>21593</t>
  </si>
  <si>
    <t>Реализация расходных обязательств по выравниванию бюджетной обеспеченности поселений из районного фонда финансовой поддержки</t>
  </si>
  <si>
    <t>23030</t>
  </si>
  <si>
    <t>Реализация мероприятий по обеспечению жильем молодых семей</t>
  </si>
  <si>
    <t>L4970</t>
  </si>
  <si>
    <t>Расходы на обеспечение функций органов местного самоуправления по передаваемым полномочиям поселений (по осуществлению полномочий в области строительства, архитектуры, градостроительства и муниципального земельного контроля)</t>
  </si>
  <si>
    <t>21180</t>
  </si>
  <si>
    <t>Развитие системы морального и материального стимулирования работников отрасли культуры, повышение престижа и социального статуса работников отрасли «Культура» Туапсинского района»</t>
  </si>
  <si>
    <t xml:space="preserve">Подпрограмма « Культура Туапсинского района» </t>
  </si>
  <si>
    <t>Реализация мероприятий подпрограммы «Профилактика терроризма на территории муниципального образования Туапсинский район» муниципальной программы «Защита населения и территории от чрезвычайных ситуаций, обеспечение пожарной безопасности»</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</si>
  <si>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</si>
  <si>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24640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</si>
  <si>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</si>
  <si>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</si>
  <si>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</si>
  <si>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</si>
  <si>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</si>
  <si>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</si>
  <si>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</si>
  <si>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</si>
  <si>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</si>
  <si>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21240</t>
  </si>
  <si>
    <t>Прочие выплаты по обязательствам муниципального образования</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</si>
  <si>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</si>
  <si>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Дополнительная помощь местным бюджетам для решения социально значимых вопросов</t>
  </si>
  <si>
    <t>24850</t>
  </si>
  <si>
    <t>24920</t>
  </si>
  <si>
    <t>Создание благоприятных условий для развития малого и среднего предпринимательства в Туапсинском район</t>
  </si>
  <si>
    <t>24610</t>
  </si>
  <si>
    <t>Поддержка сельскохозяйственного производства в Туапсинском районе</t>
  </si>
  <si>
    <t>24600</t>
  </si>
  <si>
    <t>Создание условий для развития и реализации гражданского становления, потенциала молодежи в муниципальном образовании Туапсинский район</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</si>
  <si>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</si>
  <si>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</si>
  <si>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</si>
  <si>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</si>
  <si>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</si>
  <si>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</si>
  <si>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</si>
  <si>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</si>
  <si>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</si>
  <si>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</si>
  <si>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62955</t>
  </si>
  <si>
    <t>Поддержка местных инициатив по итогам краевого конкурса</t>
  </si>
  <si>
    <t>Внедрение и развитие инструментов инициативного бюджетирования на территории Туапсинский район</t>
  </si>
  <si>
    <t>L3040</t>
  </si>
  <si>
    <t>S0470</t>
  </si>
  <si>
    <t>Подпрограмма «Поддержка социально ориентированных реестровых казачьих обществ Туапсинского района»</t>
  </si>
  <si>
    <t>24420</t>
  </si>
  <si>
    <t>Реализация мероприятий подпрограммы «Организация отдыха, оздоровления и занятости детей и подростков» муниципальной программы «По улучшению положения детей в муниципальном образовании Туапсинский район»</t>
  </si>
  <si>
    <t>Подпрограмма «Поддержка малого и среднего предпринимательства на территории муниципального образования Туапсинский район»</t>
  </si>
  <si>
    <t>Реализация мероприятий подпрограммы «Поддержка малого и среднего предпринимательства на территории муниципального образования Туапсинский район»</t>
  </si>
  <si>
    <t xml:space="preserve">Реализация мероприятий муниципальной программы «Развитие образования в муниципальном образовании Туапсинский район» </t>
  </si>
  <si>
    <t>Реализация мероприятий муниципальной программы  «Туапсинский район - территория комфортного проживания»</t>
  </si>
  <si>
    <t>Реализация мероприятий  подпрограммы «Культура Туапсинского района« муниципальной программы «Развитие культуры Туапсинского района»</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</si>
  <si>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</si>
  <si>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Реализация мероприятий муниципальной программы  «Молодежь Туапсинского района»</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</si>
  <si>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</si>
  <si>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С3040</t>
  </si>
  <si>
    <t>Развитие общественной инфраструктуры муниципального значения сверх сумм софинансирования</t>
  </si>
  <si>
    <t>С0470</t>
  </si>
  <si>
    <t>24390</t>
  </si>
  <si>
    <t>Финансирование расходных обязательств по укреплению материально-технической базы (приобретение оборудования и мебели)</t>
  </si>
  <si>
    <t xml:space="preserve">01 </t>
  </si>
  <si>
    <t>27000</t>
  </si>
  <si>
    <t>Реализация мер по обеспечению доступа населения Туапсинского района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</si>
  <si>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района, в муниципальные образования Краснодарского края</t>
  </si>
  <si>
    <t>Государственная поддержка отрасли культуры</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</si>
  <si>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</si>
  <si>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</si>
  <si>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</si>
  <si>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</si>
  <si>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</si>
  <si>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</si>
  <si>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</si>
  <si>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</si>
  <si>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25000</t>
  </si>
  <si>
    <t>Архитектура и градостроительство</t>
  </si>
  <si>
    <t>Выполнение работ по внесению изменений в генеральные планы сельских поселений и в схемы территориального планирования Туапсинского района</t>
  </si>
  <si>
    <t>Реализация мероприятий в области архитектуры и градостроительства</t>
  </si>
  <si>
    <t>24790</t>
  </si>
  <si>
    <t>Совершенствование противопожарной защиты населения и объектов инфраструктуры</t>
  </si>
  <si>
    <t>S3550</t>
  </si>
  <si>
    <t>63540</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</si>
  <si>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</si>
  <si>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</si>
  <si>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</si>
  <si>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</si>
  <si>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</si>
  <si>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</si>
  <si>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</si>
  <si>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69190</t>
  </si>
  <si>
    <t>69180</t>
  </si>
  <si>
    <t>69170</t>
  </si>
  <si>
    <t>Осуществление отдельных полномочий по созданию и организации деятельности комиссий по делам несовершеннолетних и защите их прав</t>
  </si>
  <si>
    <t>S3570</t>
  </si>
  <si>
    <t>L5190</t>
  </si>
  <si>
    <t>Комплектование книжных фондов муниципальных общедоступных библиотек Туапсинского района</t>
  </si>
  <si>
    <t>62980</t>
  </si>
  <si>
    <t>21594</t>
  </si>
  <si>
    <t>Расходы на обеспечение деятельности (оказание услуг) подведомственных учреждений по передаваемым полномочиям поселений (содержания сегмента системы обеспечения вызова экстренных оперативных служб по единому номеру «112»)</t>
  </si>
  <si>
    <t>Обеспечение деятельности управления транспорта и дорожного хозяйства администрации муниципального образования Туапсинский район</t>
  </si>
  <si>
    <t>Расходы на обеспечение деятельности (оказание услуг) муниципальных учреждений, в том числе по передаваемым полномочиям поселений (в части создания резерва материальных ресурсов)</t>
  </si>
  <si>
    <t>24560</t>
  </si>
  <si>
    <t>Организация и осуществление целенаправленной работы по профилактике распространения наркомании и связанных с ней правонарушений</t>
  </si>
  <si>
    <t>24670</t>
  </si>
  <si>
    <t>Подпрограмма «Гармонизация межнациональных отношений и развития национальных культур муниципального образования Туапсинский район»</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</si>
  <si>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района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</si>
  <si>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район» муниципальной программы «Содействие развитию гражданского общества и гармонизации межнациональных отношений»</t>
  </si>
  <si>
    <t>69110</t>
  </si>
  <si>
    <t>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</si>
  <si>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</si>
  <si>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</si>
  <si>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63640</t>
  </si>
  <si>
    <t>Осуществление отдельного государственного полномочия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</si>
  <si>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Организация и осуществление мероприятий по территориальной обороне и гражданской обороне, защите населения и территории поселения от чрезвычайных ситуаций природного и техногенного характера в границах поселения</t>
  </si>
  <si>
    <t>Предоставление субсидий на учреждения деятельность которых приостановлена</t>
  </si>
  <si>
    <t>Обеспечение учреждений социальной сферы приборами учета тепловой энергии</t>
  </si>
  <si>
    <t>24520</t>
  </si>
  <si>
    <t>Поддержка мер по обеспечению сбалансированности поселений Туапсинского района</t>
  </si>
  <si>
    <t>23040</t>
  </si>
  <si>
    <t>Дотации на поддержку мер по обеспечению сбалансированности поселений Туапсинского района</t>
  </si>
  <si>
    <t>Организация бесплатного питания детей мобилизованных граждан</t>
  </si>
  <si>
    <t>24980</t>
  </si>
  <si>
    <t>11</t>
  </si>
  <si>
    <t>Организация и проведение социально значимых мероприятий, направленных на поддержку семей и детей, укрепление семейных ценностей и традиций</t>
  </si>
  <si>
    <t>24620</t>
  </si>
  <si>
    <t>S0100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</si>
  <si>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</si>
  <si>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</si>
  <si>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</si>
  <si>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</si>
  <si>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</si>
  <si>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62590</t>
  </si>
  <si>
    <t>Средства резервного фонда администрации Краснодарского края</t>
  </si>
  <si>
    <t>12030</t>
  </si>
  <si>
    <t>Проведение выборов в Совет муниципального образования Туапсинский район</t>
  </si>
  <si>
    <t>Проведение выборов в представительный орган местного самоуправления муниципального образования Туапсинский район</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</si>
  <si>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 спортивного назначения, физкультурно- оздоровительных комплексов) сверх сумм софинансирования</t>
  </si>
  <si>
    <t>S2400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</si>
  <si>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</si>
  <si>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Подпрограмма «Дети и семья»</t>
  </si>
  <si>
    <t>Реализация мероприятий подпрограммы «Дети и семья« муниципальной программы «По улучшению положения детей в муниципальном образовании Туапсинский район»</t>
  </si>
  <si>
    <t>Муниципальная программа «Обеспечение перевозок обучающихся в образовательных учреждениях и учреждениях социальной сферы»</t>
  </si>
  <si>
    <t>Отдельные мероприятия муниципальной программы «Обеспечение перевозок обучающихся в образовательных учреждениях и учреждениях социальной сферы»</t>
  </si>
  <si>
    <t>Реализация мероприятий подпрограммы «Обеспечение пожарной безопасности« муниципальной программы «Защита населения и территории от чрезвычайных ситуаций, обеспечение пожарной безопасности»</t>
  </si>
  <si>
    <t>Ю.Н. Кулакова</t>
  </si>
  <si>
    <t>Резервный фонд администрации Краснодарского края (сверх сумм софинансирования)</t>
  </si>
  <si>
    <t>С2400</t>
  </si>
  <si>
    <t>6</t>
  </si>
  <si>
    <t>Подпрограмма "Развитие агропромышленного комплекса на территории муниципального образования Туапсинский район"</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</si>
  <si>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</si>
  <si>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Утверждено в бюджете</t>
  </si>
  <si>
    <t>Исполнено</t>
  </si>
  <si>
    <t>%     исполнения</t>
  </si>
  <si>
    <t>Дополнительная помощь местным бюджетам для решения социально значимых вопросов местного значения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</si>
  <si>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</si>
  <si>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C0100</t>
  </si>
  <si>
    <t>Единовременная выплата для молодых педагогических работников</t>
  </si>
  <si>
    <t>21630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</si>
  <si>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</si>
  <si>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R3032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</si>
  <si>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</si>
  <si>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</si>
  <si>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</si>
  <si>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Организация бесплатного горячего питания обучающихся, получающих начальное общего образования в государственных и муниципальных образовательных организациях</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</si>
  <si>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</si>
  <si>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Финансирование расходных обязательств услуги по организации питания (наценка) обучающихся по образовательным программам начального общего образования в муниципальных образовательных организациях сверх сумм софинансирования</t>
  </si>
  <si>
    <t>Развитие и поддержка одаренных детей</t>
  </si>
  <si>
    <t>24760</t>
  </si>
  <si>
    <t>Федеральный проект «Патриотическое воспитание граждан Российской Федерации«</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</si>
  <si>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</si>
  <si>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</si>
  <si>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Строительство, реконструкцию (в том числе реконструкцию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</si>
  <si>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А0470</t>
  </si>
  <si>
    <t>Строительство, реконструкцию (в том числе реконструкцию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</si>
  <si>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Предоставление мер социальной поддержки детям, родители (законные представители) которых участвуют в СВО на территории ЛНР, ДНР, Запорожской области, Херсонской области и Украины, осваивающие образовательные программы дополнительного образования в учреждениях дополнительного образования</t>
  </si>
  <si>
    <t>00592</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</si>
  <si>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</si>
  <si>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S0640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</si>
  <si>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</si>
  <si>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S2690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</si>
  <si>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</si>
  <si>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Дополнительное финансирование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</si>
  <si>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20870</t>
  </si>
  <si>
    <t>Выполнение работ по топографической съемке и изготовлению схемы по кадастровом плане территории</t>
  </si>
  <si>
    <t>24100</t>
  </si>
  <si>
    <t>Выполнение строительно-монтажных работ по обустройству контейнерных площадок</t>
  </si>
  <si>
    <t>24200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</si>
  <si>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</si>
  <si>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Дополнительное финансирование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</si>
  <si>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29180</t>
  </si>
  <si>
    <t>Дополнительное финансирвание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</si>
  <si>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29190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</si>
  <si>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</si>
  <si>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69120</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</si>
  <si>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</si>
  <si>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</si>
  <si>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</si>
  <si>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69160</t>
  </si>
  <si>
    <t>Комплексные кадастровые работы на территории муниципального образования Туапсинский район</t>
  </si>
  <si>
    <t>Проведение комплексных кадастровых работ</t>
  </si>
  <si>
    <t>L5110</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</si>
  <si>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</si>
  <si>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S0170</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</si>
  <si>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</si>
  <si>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A0820</t>
  </si>
  <si>
    <t>Реализация мероприятий подпрограммы "Развитие агропромышленного комплекса на территории муниципального образования Туапсинский район"</t>
  </si>
  <si>
    <t xml:space="preserve">Муниципальная программа «Доступная среда муниципального образования Туапсинский район» </t>
  </si>
  <si>
    <t>17</t>
  </si>
  <si>
    <t xml:space="preserve">Отдельные мероприятия муниципальной программы «Доступная среда муниципального образования Туапсинский район» </t>
  </si>
  <si>
    <t>Повышение уровня доступности приоритетных объектов и услуг для инвалидов и маломобильных групп населения в муниципальном образовании</t>
  </si>
  <si>
    <t>Реализация мероприятий муниципальной программы «Доступная среда муниципального образования Туапсинский район»</t>
  </si>
  <si>
    <t>24770</t>
  </si>
  <si>
    <t>Обеспечение мерами социальной поддержки граждан Российской Федерации, заключивших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района</t>
  </si>
  <si>
    <t>Оказание разовой помощи гражданам Российской Федерации, заключившим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района</t>
  </si>
  <si>
    <t>24300</t>
  </si>
  <si>
    <t>Социальная поддержка отдельных категорий медицинских работников, работающих в государственных организациях</t>
  </si>
  <si>
    <t>Предоставление доплаты приглашенным специалистам в государственные бюджетные учреждения здравоохранения министерства здравоохранения Краснодарского края, расположенные на территории муниципального образования Туапсинский район</t>
  </si>
  <si>
    <t>25400</t>
  </si>
  <si>
    <t>Участие в образовательных программах, направленных на повышение уровня привлекательности и популяризации курортов Туапсинского района</t>
  </si>
  <si>
    <t>Расходы на компенсационные выплаты работникам органов местного самоуправления и другие расходы, связанные с преобразованием муниципальных образований, упразднением поселений в соответствии со статьями 13 и 13(1) Федерального закона № 131-ФЗ</t>
  </si>
  <si>
    <t>00390</t>
  </si>
  <si>
    <t>Дополнительное финансирование отдельных государственных полномочий Краснодарского края по поддержке сельскохозяйственного производства</t>
  </si>
  <si>
    <t>20910</t>
  </si>
  <si>
    <t>Дополнительное финансирование отдельных полномочий Краснодарского края по созданию и организации деятельности комиссий по делам несовершеннолетних и защите их прав</t>
  </si>
  <si>
    <t>29200</t>
  </si>
  <si>
    <t xml:space="preserve">Резервный фонд администрации Краснодарского края
</t>
  </si>
  <si>
    <t>Начальник финансового управления</t>
  </si>
  <si>
    <t xml:space="preserve">администрации Туапсинского </t>
  </si>
  <si>
    <t>муниципального округа</t>
  </si>
  <si>
    <t>ИСПОЛНЕНИЕ
по расходам муниципального образования Туапсинский                                                                                                                                                                                                           район по целевым статьям  (муниципальным программам
муниципального образования Туапсинский район и 
непрограммным направлениям деятельности), группам
видов расходов классификации расходов бюджета за 2024 год</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</si>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</sst>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_-* #,##0.00\ _₽_-;\-* #,##0.00\ _₽_-;_-* &quot;-&quot;??\ _₽_-;_-@_-"/>
    <numFmt numFmtId="165" formatCode="0.0"/>
    <numFmt numFmtId="166" formatCode="#,##0.0"/>
    <numFmt numFmtId="167" formatCode="#,##0.00&quot;р.&quot;"/>
  </numFmts>
  <fonts count="31" x14ac:knownFonts="1">
    <font>
      <sz val="10"/>
      <name val="Arial Cyr"/>
      <charset val="204"/>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theme="1"/>
      <name val="Times New Roman"/>
      <family val="1"/>
      <charset val="204"/>
    </font>
    <font>
      <b/>
      <sz val="14"/>
      <name val="Times New Roman"/>
      <family val="1"/>
      <charset val="204"/>
    </font>
    <font>
      <sz val="12"/>
      <name val="Arial Cyr"/>
      <charset val="204"/>
    </font>
    <font>
      <sz val="11"/>
      <name val="Arial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5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9" fillId="20" borderId="2" applyNumberFormat="0" applyAlignment="0" applyProtection="0"/>
    <xf numFmtId="0" fontId="10" fillId="20"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21" borderId="7" applyNumberFormat="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xf numFmtId="0" fontId="2" fillId="23" borderId="8" applyNumberFormat="0" applyFont="0" applyAlignment="0" applyProtection="0"/>
    <xf numFmtId="0" fontId="20" fillId="0" borderId="9" applyNumberFormat="0" applyFill="0" applyAlignment="0" applyProtection="0"/>
    <xf numFmtId="0" fontId="21" fillId="0" borderId="0" applyNumberFormat="0" applyFill="0" applyBorder="0" applyAlignment="0" applyProtection="0"/>
    <xf numFmtId="43" fontId="23" fillId="0" borderId="0" applyFont="0" applyFill="0" applyBorder="0" applyAlignment="0" applyProtection="0"/>
    <xf numFmtId="0" fontId="22" fillId="4" borderId="0" applyNumberFormat="0" applyBorder="0" applyAlignment="0" applyProtection="0"/>
    <xf numFmtId="0" fontId="24" fillId="0" borderId="0"/>
    <xf numFmtId="0" fontId="25" fillId="0" borderId="0"/>
    <xf numFmtId="9" fontId="23" fillId="0" borderId="0" applyFont="0" applyFill="0" applyBorder="0" applyAlignment="0" applyProtection="0"/>
    <xf numFmtId="0" fontId="25" fillId="0" borderId="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164" fontId="2" fillId="0" borderId="0" applyFont="0" applyFill="0" applyBorder="0" applyAlignment="0" applyProtection="0"/>
  </cellStyleXfs>
  <cellXfs count="75">
    <xf numFmtId="0" fontId="0" fillId="0" borderId="0" xfId="0"/>
    <xf numFmtId="166" fontId="26" fillId="0" borderId="10" xfId="0" applyNumberFormat="1" applyFont="1" applyFill="1" applyBorder="1" applyAlignment="1">
      <alignment horizontal="center" vertical="top"/>
    </xf>
    <xf numFmtId="0" fontId="5" fillId="0" borderId="0" xfId="0" applyFont="1" applyFill="1" applyBorder="1" applyAlignment="1" applyProtection="1">
      <alignment horizontal="justify"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165" fontId="4" fillId="0" borderId="0" xfId="0" applyNumberFormat="1" applyFont="1" applyFill="1" applyAlignment="1">
      <alignment horizontal="center"/>
    </xf>
    <xf numFmtId="49" fontId="26" fillId="0" borderId="10" xfId="0" applyNumberFormat="1" applyFont="1" applyFill="1" applyBorder="1" applyAlignment="1" applyProtection="1">
      <alignment horizontal="center" vertical="top" wrapText="1"/>
      <protection locked="0"/>
    </xf>
    <xf numFmtId="1" fontId="26" fillId="0" borderId="10" xfId="0" applyNumberFormat="1" applyFont="1" applyFill="1" applyBorder="1" applyAlignment="1" applyProtection="1">
      <alignment horizontal="center" vertical="top" wrapText="1"/>
      <protection locked="0"/>
    </xf>
    <xf numFmtId="4" fontId="26" fillId="0" borderId="10" xfId="0" applyNumberFormat="1" applyFont="1" applyFill="1" applyBorder="1" applyAlignment="1">
      <alignment horizontal="center" vertical="top"/>
    </xf>
    <xf numFmtId="0" fontId="26" fillId="0" borderId="10" xfId="0" applyFont="1" applyFill="1" applyBorder="1" applyAlignment="1" applyProtection="1">
      <alignment horizontal="center" vertical="top" wrapText="1"/>
      <protection locked="0"/>
    </xf>
    <xf numFmtId="165" fontId="26" fillId="0" borderId="0" xfId="0" applyNumberFormat="1" applyFont="1" applyFill="1" applyAlignment="1">
      <alignment horizontal="right"/>
    </xf>
    <xf numFmtId="0" fontId="3" fillId="0" borderId="0" xfId="0" applyFont="1" applyFill="1" applyAlignment="1">
      <alignment vertical="top"/>
    </xf>
    <xf numFmtId="4" fontId="3" fillId="0" borderId="0" xfId="0" applyNumberFormat="1" applyFont="1" applyFill="1" applyAlignment="1">
      <alignment vertical="top"/>
    </xf>
    <xf numFmtId="166" fontId="3" fillId="0" borderId="0" xfId="0" applyNumberFormat="1" applyFont="1" applyFill="1" applyAlignment="1">
      <alignment vertical="top"/>
    </xf>
    <xf numFmtId="0" fontId="3" fillId="0" borderId="0" xfId="0" applyFont="1" applyFill="1" applyAlignment="1">
      <alignment horizontal="center" vertical="top"/>
    </xf>
    <xf numFmtId="166" fontId="26" fillId="0" borderId="10" xfId="0" applyNumberFormat="1" applyFont="1" applyFill="1" applyBorder="1" applyAlignment="1">
      <alignment horizontal="center" vertical="top" wrapText="1"/>
    </xf>
    <xf numFmtId="165" fontId="4" fillId="0" borderId="0" xfId="0" applyNumberFormat="1" applyFont="1" applyFill="1" applyBorder="1" applyAlignment="1"/>
    <xf numFmtId="49" fontId="3" fillId="0" borderId="0" xfId="0" applyNumberFormat="1" applyFont="1" applyFill="1" applyAlignment="1">
      <alignment horizontal="center" vertical="top"/>
    </xf>
    <xf numFmtId="165" fontId="26" fillId="0" borderId="0" xfId="0" applyNumberFormat="1" applyFont="1" applyFill="1" applyAlignment="1">
      <alignment horizontal="center" vertical="top"/>
    </xf>
    <xf numFmtId="0" fontId="3" fillId="0" borderId="0" xfId="0" applyFont="1" applyFill="1" applyAlignment="1">
      <alignment horizontal="justify" vertical="top"/>
    </xf>
    <xf numFmtId="0" fontId="29" fillId="0" borderId="0" xfId="0" applyFont="1" applyFill="1" applyAlignment="1">
      <alignment vertical="top"/>
    </xf>
    <xf numFmtId="0" fontId="0" fillId="0" borderId="0" xfId="0" applyFill="1" applyAlignment="1">
      <alignment vertical="top"/>
    </xf>
    <xf numFmtId="166" fontId="26" fillId="0" borderId="10" xfId="0" applyNumberFormat="1" applyFont="1" applyFill="1" applyBorder="1" applyAlignment="1">
      <alignment horizontal="center" vertical="top" wrapText="1"/>
    </xf>
    <xf numFmtId="49" fontId="26" fillId="0" borderId="10" xfId="0" applyNumberFormat="1" applyFont="1" applyFill="1" applyBorder="1" applyAlignment="1">
      <alignment horizontal="center" vertical="top"/>
    </xf>
    <xf numFmtId="49" fontId="26" fillId="0" borderId="10" xfId="0" applyNumberFormat="1" applyFont="1" applyFill="1" applyBorder="1" applyAlignment="1">
      <alignment horizontal="center" vertical="top" wrapText="1"/>
    </xf>
    <xf numFmtId="166" fontId="26" fillId="0" borderId="10" xfId="0" applyNumberFormat="1" applyFont="1" applyFill="1" applyBorder="1" applyAlignment="1">
      <alignment horizontal="center" vertical="top"/>
    </xf>
    <xf numFmtId="0" fontId="26" fillId="0" borderId="10" xfId="0" applyFont="1" applyFill="1" applyBorder="1" applyAlignment="1">
      <alignment horizontal="center" vertical="top" wrapText="1"/>
    </xf>
    <xf numFmtId="49" fontId="27" fillId="0" borderId="10" xfId="0" applyNumberFormat="1" applyFont="1" applyFill="1" applyBorder="1" applyAlignment="1">
      <alignment horizontal="center" vertical="top"/>
    </xf>
    <xf numFmtId="49" fontId="26" fillId="0" borderId="10" xfId="0" applyNumberFormat="1" applyFont="1" applyFill="1" applyBorder="1" applyAlignment="1" applyProtection="1">
      <alignment horizontal="center" vertical="top" wrapText="1"/>
      <protection locked="0"/>
    </xf>
    <xf numFmtId="0" fontId="26" fillId="0" borderId="10" xfId="0" applyFont="1" applyFill="1" applyBorder="1" applyAlignment="1">
      <alignment horizontal="center" vertical="top"/>
    </xf>
    <xf numFmtId="4" fontId="26" fillId="0" borderId="10" xfId="0" applyNumberFormat="1" applyFont="1" applyFill="1" applyBorder="1" applyAlignment="1">
      <alignment horizontal="center" vertical="top"/>
    </xf>
    <xf numFmtId="0" fontId="26" fillId="0" borderId="10" xfId="0" applyFont="1" applyFill="1" applyBorder="1" applyAlignment="1" applyProtection="1">
      <alignment horizontal="left" vertical="top" wrapText="1"/>
      <protection locked="0"/>
    </xf>
    <xf numFmtId="49" fontId="27" fillId="0" borderId="10" xfId="0" applyNumberFormat="1" applyFont="1" applyFill="1" applyBorder="1" applyAlignment="1">
      <alignment horizontal="left" vertical="top" wrapText="1"/>
    </xf>
    <xf numFmtId="0" fontId="26" fillId="0" borderId="10" xfId="0" applyFont="1" applyFill="1" applyBorder="1" applyAlignment="1">
      <alignment horizontal="left" vertical="top" wrapText="1"/>
    </xf>
    <xf numFmtId="49" fontId="26" fillId="0" borderId="10" xfId="43" applyNumberFormat="1" applyFont="1" applyFill="1" applyBorder="1" applyAlignment="1" applyProtection="1">
      <alignment horizontal="left" vertical="top" wrapText="1"/>
      <protection hidden="1"/>
    </xf>
    <xf numFmtId="49" fontId="26" fillId="0" borderId="10" xfId="0" applyNumberFormat="1" applyFont="1" applyFill="1" applyBorder="1" applyAlignment="1">
      <alignment horizontal="left" vertical="top" wrapText="1"/>
    </xf>
    <xf numFmtId="11" fontId="26" fillId="0" borderId="10" xfId="0" applyNumberFormat="1" applyFont="1" applyFill="1" applyBorder="1" applyAlignment="1">
      <alignment horizontal="left" vertical="top" wrapText="1"/>
    </xf>
    <xf numFmtId="2" fontId="26" fillId="0" borderId="10" xfId="43" applyNumberFormat="1" applyFont="1" applyFill="1" applyBorder="1" applyAlignment="1" applyProtection="1">
      <alignment horizontal="left" vertical="top" wrapText="1"/>
      <protection hidden="1"/>
    </xf>
    <xf numFmtId="0" fontId="27" fillId="0" borderId="10" xfId="0" applyFont="1" applyFill="1" applyBorder="1" applyAlignment="1">
      <alignment horizontal="left" vertical="top" wrapText="1"/>
    </xf>
    <xf numFmtId="2" fontId="27" fillId="0" borderId="10" xfId="0" applyNumberFormat="1" applyFont="1" applyFill="1" applyBorder="1" applyAlignment="1">
      <alignment horizontal="left" vertical="top" wrapText="1"/>
    </xf>
    <xf numFmtId="49" fontId="26" fillId="0" borderId="10" xfId="43" applyNumberFormat="1" applyFont="1" applyFill="1" applyBorder="1" applyAlignment="1">
      <alignment horizontal="left" vertical="top" wrapText="1"/>
    </xf>
    <xf numFmtId="2" fontId="26" fillId="0" borderId="10" xfId="0" applyNumberFormat="1" applyFont="1" applyFill="1" applyBorder="1" applyAlignment="1">
      <alignment horizontal="left" vertical="top" wrapText="1"/>
    </xf>
    <xf numFmtId="12" fontId="27" fillId="0" borderId="10" xfId="0" applyNumberFormat="1" applyFont="1" applyFill="1" applyBorder="1" applyAlignment="1">
      <alignment horizontal="left" vertical="top" wrapText="1"/>
    </xf>
    <xf numFmtId="167" fontId="26" fillId="0" borderId="10" xfId="43" applyNumberFormat="1" applyFont="1" applyFill="1" applyBorder="1" applyAlignment="1">
      <alignment horizontal="left" vertical="top" wrapText="1"/>
    </xf>
    <xf numFmtId="0" fontId="26" fillId="0" borderId="10" xfId="0" applyNumberFormat="1" applyFont="1" applyFill="1" applyBorder="1" applyAlignment="1">
      <alignment horizontal="left" vertical="top" wrapText="1"/>
    </xf>
    <xf numFmtId="0" fontId="27" fillId="0" borderId="10" xfId="0" applyFont="1" applyFill="1" applyBorder="1" applyAlignment="1">
      <alignment horizontal="left" wrapText="1"/>
    </xf>
    <xf numFmtId="11" fontId="27" fillId="0" borderId="10" xfId="0" applyNumberFormat="1" applyFont="1" applyFill="1" applyBorder="1" applyAlignment="1">
      <alignment horizontal="left" vertical="top" wrapText="1"/>
    </xf>
    <xf numFmtId="11" fontId="26" fillId="0" borderId="10" xfId="43" applyNumberFormat="1" applyFont="1" applyFill="1" applyBorder="1" applyAlignment="1" applyProtection="1">
      <alignment horizontal="left" vertical="top" wrapText="1"/>
      <protection hidden="1"/>
    </xf>
    <xf numFmtId="0" fontId="26" fillId="0" borderId="10" xfId="0" applyFont="1" applyFill="1" applyBorder="1" applyAlignment="1">
      <alignment horizontal="justify" vertical="top" wrapText="1"/>
    </xf>
    <xf numFmtId="0" fontId="26" fillId="24" borderId="10" xfId="0" applyFont="1" applyFill="1" applyBorder="1" applyAlignment="1">
      <alignment horizontal="justify" vertical="top" wrapText="1"/>
    </xf>
    <xf numFmtId="49" fontId="26" fillId="24" borderId="10" xfId="0" applyNumberFormat="1" applyFont="1" applyFill="1" applyBorder="1" applyAlignment="1">
      <alignment horizontal="center" vertical="top"/>
    </xf>
    <xf numFmtId="0" fontId="26" fillId="0" borderId="10" xfId="0" applyFont="1" applyFill="1" applyBorder="1" applyAlignment="1" applyProtection="1">
      <alignment horizontal="center" vertical="top" wrapText="1"/>
      <protection locked="0"/>
    </xf>
    <xf numFmtId="166" fontId="26" fillId="0" borderId="10" xfId="0" applyNumberFormat="1" applyFont="1" applyFill="1" applyBorder="1" applyAlignment="1">
      <alignment horizontal="center" vertical="top"/>
    </xf>
    <xf numFmtId="166" fontId="26" fillId="0" borderId="10" xfId="0" applyNumberFormat="1" applyFont="1" applyFill="1" applyBorder="1" applyAlignment="1">
      <alignment horizontal="center" vertical="top" wrapText="1"/>
    </xf>
    <xf numFmtId="165" fontId="4" fillId="0" borderId="0" xfId="0" applyNumberFormat="1" applyFont="1" applyFill="1" applyBorder="1" applyAlignment="1">
      <alignment horizontal="right"/>
    </xf>
    <xf numFmtId="166" fontId="26" fillId="0" borderId="10" xfId="0" applyNumberFormat="1" applyFont="1" applyFill="1" applyBorder="1" applyAlignment="1">
      <alignment horizontal="center" vertical="top"/>
    </xf>
    <xf numFmtId="0" fontId="4" fillId="24" borderId="0" xfId="0" applyFont="1" applyFill="1" applyBorder="1" applyAlignment="1">
      <alignment horizontal="center" vertical="top"/>
    </xf>
    <xf numFmtId="49" fontId="3" fillId="24" borderId="0" xfId="0" applyNumberFormat="1" applyFont="1" applyFill="1" applyAlignment="1">
      <alignment horizontal="center" vertical="top"/>
    </xf>
    <xf numFmtId="165" fontId="4" fillId="24" borderId="0" xfId="0" applyNumberFormat="1" applyFont="1" applyFill="1" applyBorder="1" applyAlignment="1">
      <alignment horizontal="right"/>
    </xf>
    <xf numFmtId="0" fontId="0" fillId="24" borderId="0" xfId="0" applyFill="1" applyAlignment="1">
      <alignment vertical="top"/>
    </xf>
    <xf numFmtId="0" fontId="0" fillId="24" borderId="0" xfId="0" applyFill="1" applyAlignment="1"/>
    <xf numFmtId="4" fontId="30" fillId="24" borderId="0" xfId="0" applyNumberFormat="1" applyFont="1" applyFill="1" applyAlignment="1">
      <alignment vertical="top"/>
    </xf>
    <xf numFmtId="0" fontId="3" fillId="24" borderId="0" xfId="0" applyFont="1" applyFill="1" applyAlignment="1">
      <alignment vertical="top"/>
    </xf>
    <xf numFmtId="0" fontId="3" fillId="24" borderId="0" xfId="0" applyFont="1" applyFill="1" applyAlignment="1">
      <alignment horizontal="center" vertical="top"/>
    </xf>
    <xf numFmtId="49" fontId="4" fillId="24" borderId="0" xfId="0" applyNumberFormat="1" applyFont="1" applyFill="1" applyBorder="1" applyAlignment="1">
      <alignment horizontal="center" vertical="top"/>
    </xf>
    <xf numFmtId="49" fontId="4" fillId="24" borderId="0" xfId="0" applyNumberFormat="1" applyFont="1" applyFill="1" applyAlignment="1">
      <alignment horizontal="right" vertical="top"/>
    </xf>
    <xf numFmtId="49" fontId="4" fillId="24" borderId="0" xfId="0" applyNumberFormat="1" applyFont="1" applyFill="1" applyAlignment="1">
      <alignment vertical="top"/>
    </xf>
    <xf numFmtId="0" fontId="26" fillId="24" borderId="10" xfId="0" applyFont="1" applyFill="1" applyBorder="1" applyAlignment="1">
      <alignment horizontal="left" vertical="top" wrapText="1"/>
    </xf>
    <xf numFmtId="0" fontId="28" fillId="0" borderId="0" xfId="0" applyFont="1" applyFill="1" applyAlignment="1">
      <alignment horizontal="center" wrapText="1"/>
    </xf>
    <xf numFmtId="0" fontId="26" fillId="0" borderId="10" xfId="0" applyFont="1" applyFill="1" applyBorder="1" applyAlignment="1" applyProtection="1">
      <alignment horizontal="center" vertical="top" wrapText="1"/>
      <protection locked="0"/>
    </xf>
    <xf numFmtId="165" fontId="26" fillId="0" borderId="10" xfId="0" applyNumberFormat="1" applyFont="1" applyFill="1" applyBorder="1" applyAlignment="1">
      <alignment horizontal="center" vertical="top" wrapText="1"/>
    </xf>
    <xf numFmtId="0" fontId="4" fillId="24" borderId="0" xfId="0" applyFont="1" applyFill="1" applyAlignment="1">
      <alignment horizontal="left" wrapText="1"/>
    </xf>
    <xf numFmtId="0" fontId="0" fillId="0" borderId="0" xfId="0" applyAlignment="1">
      <alignment horizontal="left" wrapText="1"/>
    </xf>
    <xf numFmtId="166" fontId="26" fillId="0" borderId="10" xfId="0" applyNumberFormat="1" applyFont="1" applyFill="1" applyBorder="1" applyAlignment="1">
      <alignment horizontal="center" vertical="top"/>
    </xf>
    <xf numFmtId="166" fontId="26" fillId="0" borderId="10" xfId="0" applyNumberFormat="1" applyFont="1" applyFill="1" applyBorder="1" applyAlignment="1">
      <alignment horizontal="center" vertical="top" wrapText="1"/>
    </xf>
  </cellXfs>
  <cellStyles count="52">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2" xfId="50"/>
    <cellStyle name="Обычный 2 2 2" xfId="43"/>
    <cellStyle name="Обычный 3" xfId="44"/>
    <cellStyle name="Обычный 3 2" xfId="48"/>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49"/>
    <cellStyle name="Связанная ячейка" xfId="39" builtinId="24" customBuiltin="1"/>
    <cellStyle name="Текст предупреждения" xfId="40" builtinId="11" customBuiltin="1"/>
    <cellStyle name="Финансовый 2" xfId="41"/>
    <cellStyle name="Финансовый 2 2" xfId="47"/>
    <cellStyle name="Финансовый 3" xfId="51"/>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304801</xdr:colOff>
      <xdr:row>0</xdr:row>
      <xdr:rowOff>76199</xdr:rowOff>
    </xdr:from>
    <xdr:to>
      <xdr:col>9</xdr:col>
      <xdr:colOff>142876</xdr:colOff>
      <xdr:row>9</xdr:row>
      <xdr:rowOff>47624</xdr:rowOff>
    </xdr:to>
    <xdr:sp macro="" textlink="">
      <xdr:nvSpPr>
        <xdr:cNvPr id="4" name="Text Box 1"/>
        <xdr:cNvSpPr txBox="1">
          <a:spLocks noChangeArrowheads="1"/>
        </xdr:cNvSpPr>
      </xdr:nvSpPr>
      <xdr:spPr bwMode="auto">
        <a:xfrm>
          <a:off x="5829301" y="76199"/>
          <a:ext cx="3048000" cy="2028825"/>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a:cs typeface="Times New Roman"/>
            </a:rPr>
            <a:t>Приложение 4</a:t>
          </a:r>
        </a:p>
        <a:p>
          <a:pPr algn="l" rtl="0">
            <a:defRPr sz="1000"/>
          </a:pPr>
          <a:endParaRPr lang="ru-RU" sz="14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УТВЕРЖДЕНО</a:t>
          </a:r>
        </a:p>
        <a:p>
          <a:pPr algn="l" rtl="0">
            <a:defRPr sz="1000"/>
          </a:pPr>
          <a:r>
            <a:rPr lang="ru-RU" sz="1400" b="0" i="0" u="none" strike="noStrike" baseline="0">
              <a:solidFill>
                <a:srgbClr val="000000"/>
              </a:solidFill>
              <a:latin typeface="Times New Roman"/>
              <a:cs typeface="Times New Roman"/>
            </a:rPr>
            <a:t>решением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algn="l" rtl="0">
            <a:defRPr sz="1000"/>
          </a:pPr>
          <a:r>
            <a:rPr lang="ru-RU" sz="1400" b="0" i="0" u="none" strike="noStrike" baseline="0">
              <a:solidFill>
                <a:srgbClr val="000000"/>
              </a:solidFill>
              <a:latin typeface="Times New Roman"/>
              <a:cs typeface="Times New Roman"/>
            </a:rPr>
            <a:t>Туапсинский муниципальный округ </a:t>
          </a:r>
          <a:endParaRPr lang="en-US" sz="14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Краснодарского края</a:t>
          </a:r>
        </a:p>
        <a:p>
          <a:pPr algn="l" rtl="0">
            <a:defRPr sz="1000"/>
          </a:pPr>
          <a:r>
            <a:rPr lang="ru-RU" sz="1400" b="0" i="0" u="none" strike="noStrike" baseline="0">
              <a:solidFill>
                <a:srgbClr val="000000"/>
              </a:solidFill>
              <a:latin typeface="Times New Roman"/>
              <a:cs typeface="Times New Roman"/>
            </a:rPr>
            <a:t>от 27.06.2025 № 256</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O947"/>
  <sheetViews>
    <sheetView showGridLines="0" tabSelected="1" view="pageBreakPreview" zoomScaleNormal="90" zoomScaleSheetLayoutView="100" workbookViewId="0">
      <selection activeCell="R11" sqref="R11"/>
    </sheetView>
  </sheetViews>
  <sheetFormatPr defaultRowHeight="18" x14ac:dyDescent="0.2"/>
  <cols>
    <col min="1" max="1" width="58.140625" style="19" customWidth="1"/>
    <col min="2" max="2" width="6.28515625" style="17" customWidth="1"/>
    <col min="3" max="3" width="5.42578125" style="14" customWidth="1"/>
    <col min="4" max="4" width="5.5703125" style="17" customWidth="1"/>
    <col min="5" max="5" width="7.42578125" style="17" customWidth="1"/>
    <col min="6" max="6" width="5.42578125" style="17" customWidth="1"/>
    <col min="7" max="7" width="15.28515625" style="18" customWidth="1"/>
    <col min="8" max="8" width="14.140625" style="11" customWidth="1"/>
    <col min="9" max="9" width="13.28515625" style="20" customWidth="1"/>
    <col min="10" max="10" width="21.5703125" style="11" customWidth="1"/>
    <col min="11" max="11" width="4.42578125" style="11" customWidth="1"/>
    <col min="12" max="12" width="19.140625" style="11" customWidth="1"/>
    <col min="13" max="14" width="9.140625" style="11"/>
    <col min="15" max="15" width="16.140625" style="11" bestFit="1" customWidth="1"/>
    <col min="16" max="16384" width="9.140625" style="11"/>
  </cols>
  <sheetData>
    <row r="10" spans="1:15" ht="108" customHeight="1" x14ac:dyDescent="0.3">
      <c r="A10" s="68" t="s">
        <v>473</v>
      </c>
      <c r="B10" s="68"/>
      <c r="C10" s="68"/>
      <c r="D10" s="68"/>
      <c r="E10" s="68"/>
      <c r="F10" s="68"/>
      <c r="G10" s="68"/>
      <c r="H10" s="68"/>
      <c r="I10" s="68"/>
    </row>
    <row r="11" spans="1:15" ht="27.6" customHeight="1" x14ac:dyDescent="0.3">
      <c r="A11" s="2"/>
      <c r="B11" s="3"/>
      <c r="C11" s="4"/>
      <c r="D11" s="3"/>
      <c r="E11" s="3"/>
      <c r="F11" s="4"/>
      <c r="G11" s="5"/>
      <c r="H11" s="5"/>
      <c r="I11" s="10" t="s">
        <v>40</v>
      </c>
      <c r="K11" s="12"/>
    </row>
    <row r="12" spans="1:15" ht="35.25" customHeight="1" x14ac:dyDescent="0.2">
      <c r="A12" s="69" t="s">
        <v>14</v>
      </c>
      <c r="B12" s="69" t="s">
        <v>13</v>
      </c>
      <c r="C12" s="69"/>
      <c r="D12" s="69"/>
      <c r="E12" s="69"/>
      <c r="F12" s="69"/>
      <c r="G12" s="70" t="s">
        <v>394</v>
      </c>
      <c r="H12" s="73" t="s">
        <v>395</v>
      </c>
      <c r="I12" s="74" t="s">
        <v>396</v>
      </c>
      <c r="O12" s="13"/>
    </row>
    <row r="13" spans="1:15" ht="20.25" customHeight="1" x14ac:dyDescent="0.2">
      <c r="A13" s="69"/>
      <c r="B13" s="69" t="s">
        <v>11</v>
      </c>
      <c r="C13" s="69"/>
      <c r="D13" s="69"/>
      <c r="E13" s="69"/>
      <c r="F13" s="6" t="s">
        <v>12</v>
      </c>
      <c r="G13" s="70"/>
      <c r="H13" s="73"/>
      <c r="I13" s="74"/>
    </row>
    <row r="14" spans="1:15" s="14" customFormat="1" ht="18" customHeight="1" x14ac:dyDescent="0.2">
      <c r="A14" s="9">
        <v>1</v>
      </c>
      <c r="B14" s="9">
        <v>2</v>
      </c>
      <c r="C14" s="9">
        <v>3</v>
      </c>
      <c r="D14" s="9">
        <v>4</v>
      </c>
      <c r="E14" s="9">
        <v>5</v>
      </c>
      <c r="F14" s="9">
        <v>6</v>
      </c>
      <c r="G14" s="7">
        <v>7</v>
      </c>
      <c r="H14" s="7">
        <v>8</v>
      </c>
      <c r="I14" s="7">
        <v>9</v>
      </c>
    </row>
    <row r="15" spans="1:15" ht="18" customHeight="1" x14ac:dyDescent="0.2">
      <c r="A15" s="31" t="s">
        <v>15</v>
      </c>
      <c r="B15" s="28" t="s">
        <v>474</v>
      </c>
      <c r="C15" s="51" t="s">
        <v>474</v>
      </c>
      <c r="D15" s="28" t="s">
        <v>474</v>
      </c>
      <c r="E15" s="28" t="s">
        <v>474</v>
      </c>
      <c r="F15" s="51" t="s">
        <v>474</v>
      </c>
      <c r="G15" s="25">
        <f>SUM(G16+G113+G143+G155+G197+G232+G270+G287+G308+G351+G366+G380+G450+G481+G506+G511+G524+G535+G563+G569+G579+G613+G636+G645)</f>
        <v>4815385.0999999996</v>
      </c>
      <c r="H15" s="52">
        <f>SUM(H16+H113+H143+H155+H197+H232+H270+H287+H308+H351+H366+H380+H450+H481+H506+H511+H524+H535+H563+H569+H579+H613+H636+H645)</f>
        <v>4707752.5</v>
      </c>
      <c r="I15" s="15">
        <f>H15/G15*100</f>
        <v>97.764818435809019</v>
      </c>
      <c r="L15" s="13"/>
    </row>
    <row r="16" spans="1:15" s="12" customFormat="1" ht="31.5" customHeight="1" x14ac:dyDescent="0.2">
      <c r="A16" s="32" t="s">
        <v>180</v>
      </c>
      <c r="B16" s="27" t="s">
        <v>0</v>
      </c>
      <c r="C16" s="27" t="s">
        <v>474</v>
      </c>
      <c r="D16" s="27" t="s">
        <v>474</v>
      </c>
      <c r="E16" s="27" t="s">
        <v>474</v>
      </c>
      <c r="F16" s="24" t="s">
        <v>474</v>
      </c>
      <c r="G16" s="25">
        <f>SUM(G17)</f>
        <v>2466781.5</v>
      </c>
      <c r="H16" s="52">
        <f>SUM(H17)</f>
        <v>2463775.1</v>
      </c>
      <c r="I16" s="15">
        <f t="shared" ref="I16:I45" si="0">H16/G16*100</f>
        <v>99.87812459271322</v>
      </c>
    </row>
    <row r="17" spans="1:9" s="12" customFormat="1" ht="48.75" customHeight="1" x14ac:dyDescent="0.2">
      <c r="A17" s="32" t="s">
        <v>181</v>
      </c>
      <c r="B17" s="27" t="s">
        <v>0</v>
      </c>
      <c r="C17" s="27" t="s">
        <v>66</v>
      </c>
      <c r="D17" s="27" t="s">
        <v>474</v>
      </c>
      <c r="E17" s="27" t="s">
        <v>474</v>
      </c>
      <c r="F17" s="24" t="s">
        <v>474</v>
      </c>
      <c r="G17" s="25">
        <f>SUM(G18+G27+G35+G43+G51+G80+G101+G104+G108)</f>
        <v>2466781.5</v>
      </c>
      <c r="H17" s="52">
        <f>SUM(H18+H27+H35+H43+H51+H80+H101+H104+H108)</f>
        <v>2463775.1</v>
      </c>
      <c r="I17" s="15">
        <f t="shared" si="0"/>
        <v>99.87812459271322</v>
      </c>
    </row>
    <row r="18" spans="1:9" s="12" customFormat="1" ht="63.75" customHeight="1" x14ac:dyDescent="0.2">
      <c r="A18" s="32" t="s">
        <v>105</v>
      </c>
      <c r="B18" s="27" t="s">
        <v>0</v>
      </c>
      <c r="C18" s="27" t="s">
        <v>66</v>
      </c>
      <c r="D18" s="27" t="s">
        <v>0</v>
      </c>
      <c r="E18" s="27" t="s">
        <v>474</v>
      </c>
      <c r="F18" s="24" t="s">
        <v>474</v>
      </c>
      <c r="G18" s="25">
        <f>SUM(G19+G21+G23+G25)</f>
        <v>20978.5</v>
      </c>
      <c r="H18" s="25">
        <v>20978.5</v>
      </c>
      <c r="I18" s="15">
        <f t="shared" si="0"/>
        <v>100</v>
      </c>
    </row>
    <row r="19" spans="1:9" s="12" customFormat="1" ht="46.5" customHeight="1" x14ac:dyDescent="0.2">
      <c r="A19" s="32" t="s">
        <v>304</v>
      </c>
      <c r="B19" s="27" t="s">
        <v>0</v>
      </c>
      <c r="C19" s="27" t="s">
        <v>66</v>
      </c>
      <c r="D19" s="27" t="s">
        <v>0</v>
      </c>
      <c r="E19" s="27" t="s">
        <v>303</v>
      </c>
      <c r="F19" s="24" t="s">
        <v>474</v>
      </c>
      <c r="G19" s="25">
        <f>SUM(G20)</f>
        <v>8363.5</v>
      </c>
      <c r="H19" s="52">
        <f>SUM(H20)</f>
        <v>8363.5</v>
      </c>
      <c r="I19" s="15">
        <f t="shared" si="0"/>
        <v>100</v>
      </c>
    </row>
    <row r="20" spans="1:9" s="12" customFormat="1" ht="33.75" customHeight="1" x14ac:dyDescent="0.2">
      <c r="A20" s="33" t="s">
        <v>142</v>
      </c>
      <c r="B20" s="27" t="s">
        <v>0</v>
      </c>
      <c r="C20" s="27" t="s">
        <v>66</v>
      </c>
      <c r="D20" s="27" t="s">
        <v>0</v>
      </c>
      <c r="E20" s="27" t="s">
        <v>303</v>
      </c>
      <c r="F20" s="24" t="s">
        <v>132</v>
      </c>
      <c r="G20" s="25">
        <f>555+5316.1+2492.4</f>
        <v>8363.5</v>
      </c>
      <c r="H20" s="1">
        <v>8363.5</v>
      </c>
      <c r="I20" s="15">
        <f t="shared" si="0"/>
        <v>100</v>
      </c>
    </row>
    <row r="21" spans="1:9" s="12" customFormat="1" ht="30.75" customHeight="1" x14ac:dyDescent="0.2">
      <c r="A21" s="33" t="s">
        <v>397</v>
      </c>
      <c r="B21" s="27" t="s">
        <v>0</v>
      </c>
      <c r="C21" s="23" t="s">
        <v>66</v>
      </c>
      <c r="D21" s="23" t="s">
        <v>0</v>
      </c>
      <c r="E21" s="23" t="s">
        <v>340</v>
      </c>
      <c r="F21" s="24" t="s">
        <v>474</v>
      </c>
      <c r="G21" s="25">
        <f>SUM(G22)</f>
        <v>1150</v>
      </c>
      <c r="H21" s="52">
        <f>SUM(H22)</f>
        <v>1150</v>
      </c>
      <c r="I21" s="15">
        <f t="shared" si="0"/>
        <v>100</v>
      </c>
    </row>
    <row r="22" spans="1:9" s="12" customFormat="1" ht="33" customHeight="1" x14ac:dyDescent="0.2">
      <c r="A22" s="33" t="s">
        <v>142</v>
      </c>
      <c r="B22" s="27" t="s">
        <v>0</v>
      </c>
      <c r="C22" s="23" t="s">
        <v>66</v>
      </c>
      <c r="D22" s="23" t="s">
        <v>0</v>
      </c>
      <c r="E22" s="23" t="s">
        <v>340</v>
      </c>
      <c r="F22" s="24" t="s">
        <v>132</v>
      </c>
      <c r="G22" s="25">
        <v>1150</v>
      </c>
      <c r="H22" s="1">
        <v>1150</v>
      </c>
      <c r="I22" s="15">
        <f t="shared" si="0"/>
        <v>100</v>
      </c>
    </row>
    <row r="23" spans="1:9" s="12" customFormat="1" ht="128.25" customHeight="1" x14ac:dyDescent="0.2">
      <c r="A23" s="33" t="s">
        <v>398</v>
      </c>
      <c r="B23" s="23" t="s">
        <v>0</v>
      </c>
      <c r="C23" s="23" t="s">
        <v>66</v>
      </c>
      <c r="D23" s="23" t="s">
        <v>0</v>
      </c>
      <c r="E23" s="23" t="s">
        <v>369</v>
      </c>
      <c r="F23" s="24" t="s">
        <v>474</v>
      </c>
      <c r="G23" s="25">
        <f>SUM(G24)</f>
        <v>9800</v>
      </c>
      <c r="H23" s="52">
        <f>SUM(H24)</f>
        <v>9800</v>
      </c>
      <c r="I23" s="15">
        <f t="shared" si="0"/>
        <v>100</v>
      </c>
    </row>
    <row r="24" spans="1:9" s="12" customFormat="1" ht="33" customHeight="1" x14ac:dyDescent="0.2">
      <c r="A24" s="33" t="s">
        <v>142</v>
      </c>
      <c r="B24" s="23" t="s">
        <v>0</v>
      </c>
      <c r="C24" s="23" t="s">
        <v>66</v>
      </c>
      <c r="D24" s="23" t="s">
        <v>0</v>
      </c>
      <c r="E24" s="23" t="s">
        <v>369</v>
      </c>
      <c r="F24" s="23" t="s">
        <v>132</v>
      </c>
      <c r="G24" s="25">
        <v>9800</v>
      </c>
      <c r="H24" s="1">
        <v>9800</v>
      </c>
      <c r="I24" s="15">
        <f t="shared" si="0"/>
        <v>100</v>
      </c>
    </row>
    <row r="25" spans="1:9" s="12" customFormat="1" ht="141" customHeight="1" x14ac:dyDescent="0.2">
      <c r="A25" s="33" t="s">
        <v>380</v>
      </c>
      <c r="B25" s="23" t="s">
        <v>0</v>
      </c>
      <c r="C25" s="23" t="s">
        <v>66</v>
      </c>
      <c r="D25" s="23" t="s">
        <v>0</v>
      </c>
      <c r="E25" s="23" t="s">
        <v>399</v>
      </c>
      <c r="F25" s="24" t="s">
        <v>474</v>
      </c>
      <c r="G25" s="25">
        <f>SUM(G26)</f>
        <v>1665</v>
      </c>
      <c r="H25" s="52">
        <f>SUM(H26)</f>
        <v>1665</v>
      </c>
      <c r="I25" s="15">
        <f t="shared" si="0"/>
        <v>100</v>
      </c>
    </row>
    <row r="26" spans="1:9" s="12" customFormat="1" ht="31.5" customHeight="1" x14ac:dyDescent="0.2">
      <c r="A26" s="33" t="s">
        <v>142</v>
      </c>
      <c r="B26" s="23" t="s">
        <v>0</v>
      </c>
      <c r="C26" s="23" t="s">
        <v>66</v>
      </c>
      <c r="D26" s="23" t="s">
        <v>0</v>
      </c>
      <c r="E26" s="23" t="s">
        <v>399</v>
      </c>
      <c r="F26" s="23" t="s">
        <v>132</v>
      </c>
      <c r="G26" s="25">
        <v>1665</v>
      </c>
      <c r="H26" s="1">
        <v>1665</v>
      </c>
      <c r="I26" s="15">
        <f t="shared" si="0"/>
        <v>100</v>
      </c>
    </row>
    <row r="27" spans="1:9" s="12" customFormat="1" ht="31.5" customHeight="1" x14ac:dyDescent="0.2">
      <c r="A27" s="35" t="s">
        <v>119</v>
      </c>
      <c r="B27" s="23" t="s">
        <v>0</v>
      </c>
      <c r="C27" s="23" t="s">
        <v>66</v>
      </c>
      <c r="D27" s="23" t="s">
        <v>1</v>
      </c>
      <c r="E27" s="27" t="s">
        <v>474</v>
      </c>
      <c r="F27" s="24" t="s">
        <v>474</v>
      </c>
      <c r="G27" s="25">
        <f>SUM(G28+G30)</f>
        <v>4798.9999999999991</v>
      </c>
      <c r="H27" s="52">
        <f>SUM(H28+H30)</f>
        <v>4719</v>
      </c>
      <c r="I27" s="15">
        <f t="shared" si="0"/>
        <v>98.332986038758094</v>
      </c>
    </row>
    <row r="28" spans="1:9" s="12" customFormat="1" ht="31.5" customHeight="1" x14ac:dyDescent="0.2">
      <c r="A28" s="35" t="s">
        <v>277</v>
      </c>
      <c r="B28" s="23" t="s">
        <v>0</v>
      </c>
      <c r="C28" s="23" t="s">
        <v>66</v>
      </c>
      <c r="D28" s="23" t="s">
        <v>1</v>
      </c>
      <c r="E28" s="23" t="s">
        <v>278</v>
      </c>
      <c r="F28" s="24" t="s">
        <v>474</v>
      </c>
      <c r="G28" s="25">
        <f>SUM(G29)</f>
        <v>210</v>
      </c>
      <c r="H28" s="52">
        <f>SUM(H29)</f>
        <v>130</v>
      </c>
      <c r="I28" s="15">
        <f t="shared" si="0"/>
        <v>61.904761904761905</v>
      </c>
    </row>
    <row r="29" spans="1:9" s="12" customFormat="1" ht="31.5" customHeight="1" x14ac:dyDescent="0.2">
      <c r="A29" s="33" t="s">
        <v>136</v>
      </c>
      <c r="B29" s="23" t="s">
        <v>0</v>
      </c>
      <c r="C29" s="23" t="s">
        <v>66</v>
      </c>
      <c r="D29" s="23" t="s">
        <v>1</v>
      </c>
      <c r="E29" s="23" t="s">
        <v>278</v>
      </c>
      <c r="F29" s="24" t="s">
        <v>21</v>
      </c>
      <c r="G29" s="25">
        <v>210</v>
      </c>
      <c r="H29" s="1">
        <v>130</v>
      </c>
      <c r="I29" s="15">
        <f t="shared" si="0"/>
        <v>61.904761904761905</v>
      </c>
    </row>
    <row r="30" spans="1:9" s="12" customFormat="1" ht="173.25" customHeight="1" x14ac:dyDescent="0.2">
      <c r="A30" s="33" t="s">
        <v>256</v>
      </c>
      <c r="B30" s="23" t="s">
        <v>0</v>
      </c>
      <c r="C30" s="23" t="s">
        <v>66</v>
      </c>
      <c r="D30" s="23" t="s">
        <v>1</v>
      </c>
      <c r="E30" s="23" t="s">
        <v>162</v>
      </c>
      <c r="F30" s="24" t="s">
        <v>474</v>
      </c>
      <c r="G30" s="25">
        <f>SUM(G31:G34)</f>
        <v>4588.9999999999991</v>
      </c>
      <c r="H30" s="52">
        <f>SUM(H31:H34)</f>
        <v>4589</v>
      </c>
      <c r="I30" s="15">
        <f t="shared" si="0"/>
        <v>100.00000000000003</v>
      </c>
    </row>
    <row r="31" spans="1:9" s="12" customFormat="1" ht="63" customHeight="1" x14ac:dyDescent="0.2">
      <c r="A31" s="33" t="s">
        <v>134</v>
      </c>
      <c r="B31" s="23" t="s">
        <v>0</v>
      </c>
      <c r="C31" s="23" t="s">
        <v>66</v>
      </c>
      <c r="D31" s="23" t="s">
        <v>1</v>
      </c>
      <c r="E31" s="23" t="s">
        <v>162</v>
      </c>
      <c r="F31" s="24" t="s">
        <v>19</v>
      </c>
      <c r="G31" s="25">
        <v>62.7</v>
      </c>
      <c r="H31" s="1">
        <v>62.7</v>
      </c>
      <c r="I31" s="15">
        <f t="shared" si="0"/>
        <v>100</v>
      </c>
    </row>
    <row r="32" spans="1:9" s="12" customFormat="1" ht="31.5" customHeight="1" x14ac:dyDescent="0.2">
      <c r="A32" s="33" t="s">
        <v>136</v>
      </c>
      <c r="B32" s="23" t="s">
        <v>0</v>
      </c>
      <c r="C32" s="23" t="s">
        <v>66</v>
      </c>
      <c r="D32" s="23" t="s">
        <v>1</v>
      </c>
      <c r="E32" s="23" t="s">
        <v>162</v>
      </c>
      <c r="F32" s="24" t="s">
        <v>21</v>
      </c>
      <c r="G32" s="25">
        <v>25</v>
      </c>
      <c r="H32" s="1">
        <v>25</v>
      </c>
      <c r="I32" s="15">
        <f t="shared" si="0"/>
        <v>100</v>
      </c>
    </row>
    <row r="33" spans="1:9" s="12" customFormat="1" ht="18" customHeight="1" x14ac:dyDescent="0.2">
      <c r="A33" s="33" t="s">
        <v>129</v>
      </c>
      <c r="B33" s="23" t="s">
        <v>0</v>
      </c>
      <c r="C33" s="23" t="s">
        <v>66</v>
      </c>
      <c r="D33" s="23" t="s">
        <v>1</v>
      </c>
      <c r="E33" s="23" t="s">
        <v>162</v>
      </c>
      <c r="F33" s="24" t="s">
        <v>130</v>
      </c>
      <c r="G33" s="25">
        <v>3041.1999999999994</v>
      </c>
      <c r="H33" s="1">
        <v>3041.2</v>
      </c>
      <c r="I33" s="15">
        <f t="shared" si="0"/>
        <v>100.00000000000003</v>
      </c>
    </row>
    <row r="34" spans="1:9" s="12" customFormat="1" ht="31.5" customHeight="1" x14ac:dyDescent="0.2">
      <c r="A34" s="33" t="s">
        <v>142</v>
      </c>
      <c r="B34" s="23" t="s">
        <v>0</v>
      </c>
      <c r="C34" s="23" t="s">
        <v>66</v>
      </c>
      <c r="D34" s="23" t="s">
        <v>1</v>
      </c>
      <c r="E34" s="23" t="s">
        <v>162</v>
      </c>
      <c r="F34" s="24" t="s">
        <v>132</v>
      </c>
      <c r="G34" s="25">
        <v>1460.1</v>
      </c>
      <c r="H34" s="1">
        <v>1460.1</v>
      </c>
      <c r="I34" s="15">
        <f t="shared" si="0"/>
        <v>100</v>
      </c>
    </row>
    <row r="35" spans="1:9" s="12" customFormat="1" ht="47.25" customHeight="1" x14ac:dyDescent="0.2">
      <c r="A35" s="32" t="s">
        <v>120</v>
      </c>
      <c r="B35" s="27" t="s">
        <v>0</v>
      </c>
      <c r="C35" s="27" t="s">
        <v>66</v>
      </c>
      <c r="D35" s="27" t="s">
        <v>2</v>
      </c>
      <c r="E35" s="27" t="s">
        <v>474</v>
      </c>
      <c r="F35" s="24" t="s">
        <v>474</v>
      </c>
      <c r="G35" s="25">
        <f>SUM(G36+G40)</f>
        <v>3532.2999999999997</v>
      </c>
      <c r="H35" s="52">
        <f>SUM(H36+H40)</f>
        <v>3489.9</v>
      </c>
      <c r="I35" s="15">
        <f t="shared" si="0"/>
        <v>98.799648953939368</v>
      </c>
    </row>
    <row r="36" spans="1:9" s="12" customFormat="1" ht="47.25" customHeight="1" x14ac:dyDescent="0.2">
      <c r="A36" s="32" t="s">
        <v>294</v>
      </c>
      <c r="B36" s="27" t="s">
        <v>0</v>
      </c>
      <c r="C36" s="27" t="s">
        <v>66</v>
      </c>
      <c r="D36" s="27" t="s">
        <v>2</v>
      </c>
      <c r="E36" s="27" t="s">
        <v>121</v>
      </c>
      <c r="F36" s="24" t="s">
        <v>474</v>
      </c>
      <c r="G36" s="25">
        <f>SUM(G37:G39)</f>
        <v>2822.7</v>
      </c>
      <c r="H36" s="52">
        <f>SUM(H37:H39)</f>
        <v>2814.9</v>
      </c>
      <c r="I36" s="15">
        <f t="shared" si="0"/>
        <v>99.723668827718143</v>
      </c>
    </row>
    <row r="37" spans="1:9" s="12" customFormat="1" ht="63.75" customHeight="1" x14ac:dyDescent="0.2">
      <c r="A37" s="33" t="s">
        <v>134</v>
      </c>
      <c r="B37" s="27" t="s">
        <v>0</v>
      </c>
      <c r="C37" s="27" t="s">
        <v>66</v>
      </c>
      <c r="D37" s="27" t="s">
        <v>2</v>
      </c>
      <c r="E37" s="27" t="s">
        <v>121</v>
      </c>
      <c r="F37" s="24" t="s">
        <v>19</v>
      </c>
      <c r="G37" s="25">
        <v>342.9</v>
      </c>
      <c r="H37" s="1">
        <v>335.1</v>
      </c>
      <c r="I37" s="15">
        <f t="shared" si="0"/>
        <v>97.725284339457588</v>
      </c>
    </row>
    <row r="38" spans="1:9" s="12" customFormat="1" ht="31.5" customHeight="1" x14ac:dyDescent="0.2">
      <c r="A38" s="33" t="s">
        <v>136</v>
      </c>
      <c r="B38" s="27" t="s">
        <v>0</v>
      </c>
      <c r="C38" s="27" t="s">
        <v>66</v>
      </c>
      <c r="D38" s="27" t="s">
        <v>2</v>
      </c>
      <c r="E38" s="27" t="s">
        <v>121</v>
      </c>
      <c r="F38" s="24" t="s">
        <v>21</v>
      </c>
      <c r="G38" s="25">
        <v>179.3</v>
      </c>
      <c r="H38" s="1">
        <v>179.3</v>
      </c>
      <c r="I38" s="15">
        <f t="shared" si="0"/>
        <v>100</v>
      </c>
    </row>
    <row r="39" spans="1:9" s="12" customFormat="1" ht="31.5" customHeight="1" x14ac:dyDescent="0.2">
      <c r="A39" s="33" t="s">
        <v>142</v>
      </c>
      <c r="B39" s="27" t="s">
        <v>0</v>
      </c>
      <c r="C39" s="27" t="s">
        <v>66</v>
      </c>
      <c r="D39" s="27" t="s">
        <v>2</v>
      </c>
      <c r="E39" s="27" t="s">
        <v>121</v>
      </c>
      <c r="F39" s="24" t="s">
        <v>132</v>
      </c>
      <c r="G39" s="25">
        <v>2300.5</v>
      </c>
      <c r="H39" s="1">
        <v>2300.5</v>
      </c>
      <c r="I39" s="15">
        <f t="shared" si="0"/>
        <v>100</v>
      </c>
    </row>
    <row r="40" spans="1:9" s="12" customFormat="1" ht="78.75" customHeight="1" x14ac:dyDescent="0.2">
      <c r="A40" s="33" t="s">
        <v>161</v>
      </c>
      <c r="B40" s="27" t="s">
        <v>0</v>
      </c>
      <c r="C40" s="27" t="s">
        <v>66</v>
      </c>
      <c r="D40" s="27" t="s">
        <v>2</v>
      </c>
      <c r="E40" s="27" t="s">
        <v>160</v>
      </c>
      <c r="F40" s="24" t="s">
        <v>474</v>
      </c>
      <c r="G40" s="25">
        <f>SUM(G41:G42)</f>
        <v>709.6</v>
      </c>
      <c r="H40" s="52">
        <f>SUM(H41:H42)</f>
        <v>675</v>
      </c>
      <c r="I40" s="15">
        <f t="shared" si="0"/>
        <v>95.124013528748591</v>
      </c>
    </row>
    <row r="41" spans="1:9" s="12" customFormat="1" ht="63.75" customHeight="1" x14ac:dyDescent="0.2">
      <c r="A41" s="33" t="s">
        <v>134</v>
      </c>
      <c r="B41" s="27" t="s">
        <v>0</v>
      </c>
      <c r="C41" s="27" t="s">
        <v>66</v>
      </c>
      <c r="D41" s="27" t="s">
        <v>2</v>
      </c>
      <c r="E41" s="27" t="s">
        <v>160</v>
      </c>
      <c r="F41" s="24" t="s">
        <v>19</v>
      </c>
      <c r="G41" s="25">
        <v>436</v>
      </c>
      <c r="H41" s="1">
        <v>401.4</v>
      </c>
      <c r="I41" s="15">
        <f t="shared" si="0"/>
        <v>92.064220183486228</v>
      </c>
    </row>
    <row r="42" spans="1:9" s="12" customFormat="1" ht="31.5" customHeight="1" x14ac:dyDescent="0.2">
      <c r="A42" s="33" t="s">
        <v>142</v>
      </c>
      <c r="B42" s="27" t="s">
        <v>0</v>
      </c>
      <c r="C42" s="27" t="s">
        <v>66</v>
      </c>
      <c r="D42" s="27" t="s">
        <v>2</v>
      </c>
      <c r="E42" s="27" t="s">
        <v>160</v>
      </c>
      <c r="F42" s="24" t="s">
        <v>132</v>
      </c>
      <c r="G42" s="25">
        <v>273.60000000000002</v>
      </c>
      <c r="H42" s="1">
        <v>273.60000000000002</v>
      </c>
      <c r="I42" s="15">
        <f t="shared" si="0"/>
        <v>100</v>
      </c>
    </row>
    <row r="43" spans="1:9" ht="63" customHeight="1" x14ac:dyDescent="0.2">
      <c r="A43" s="32" t="s">
        <v>100</v>
      </c>
      <c r="B43" s="27" t="s">
        <v>0</v>
      </c>
      <c r="C43" s="27" t="s">
        <v>66</v>
      </c>
      <c r="D43" s="27" t="s">
        <v>3</v>
      </c>
      <c r="E43" s="27" t="s">
        <v>474</v>
      </c>
      <c r="F43" s="24" t="s">
        <v>474</v>
      </c>
      <c r="G43" s="25">
        <f>SUM(G44+G46+G48)</f>
        <v>7126.5999999999995</v>
      </c>
      <c r="H43" s="52">
        <f>SUM(H44+H46+H48)</f>
        <v>7126.5999999999995</v>
      </c>
      <c r="I43" s="15">
        <f t="shared" si="0"/>
        <v>100</v>
      </c>
    </row>
    <row r="44" spans="1:9" ht="31.5" customHeight="1" x14ac:dyDescent="0.2">
      <c r="A44" s="32" t="s">
        <v>400</v>
      </c>
      <c r="B44" s="27" t="s">
        <v>0</v>
      </c>
      <c r="C44" s="27" t="s">
        <v>66</v>
      </c>
      <c r="D44" s="27" t="s">
        <v>3</v>
      </c>
      <c r="E44" s="27" t="s">
        <v>401</v>
      </c>
      <c r="F44" s="24" t="s">
        <v>474</v>
      </c>
      <c r="G44" s="25">
        <f>SUM(G45)</f>
        <v>1017.9</v>
      </c>
      <c r="H44" s="52">
        <f>SUM(H45)</f>
        <v>1017.9</v>
      </c>
      <c r="I44" s="15">
        <f t="shared" si="0"/>
        <v>100</v>
      </c>
    </row>
    <row r="45" spans="1:9" ht="31.5" customHeight="1" x14ac:dyDescent="0.2">
      <c r="A45" s="33" t="s">
        <v>142</v>
      </c>
      <c r="B45" s="27" t="s">
        <v>0</v>
      </c>
      <c r="C45" s="27" t="s">
        <v>66</v>
      </c>
      <c r="D45" s="27" t="s">
        <v>3</v>
      </c>
      <c r="E45" s="27" t="s">
        <v>401</v>
      </c>
      <c r="F45" s="24" t="s">
        <v>132</v>
      </c>
      <c r="G45" s="25">
        <v>1017.9</v>
      </c>
      <c r="H45" s="1">
        <v>1017.9</v>
      </c>
      <c r="I45" s="15">
        <f t="shared" si="0"/>
        <v>100</v>
      </c>
    </row>
    <row r="46" spans="1:9" ht="33.75" customHeight="1" x14ac:dyDescent="0.2">
      <c r="A46" s="32" t="s">
        <v>170</v>
      </c>
      <c r="B46" s="27" t="s">
        <v>0</v>
      </c>
      <c r="C46" s="27" t="s">
        <v>66</v>
      </c>
      <c r="D46" s="27" t="s">
        <v>3</v>
      </c>
      <c r="E46" s="27" t="s">
        <v>110</v>
      </c>
      <c r="F46" s="24" t="s">
        <v>474</v>
      </c>
      <c r="G46" s="25">
        <f>SUM(G47)</f>
        <v>4235.7</v>
      </c>
      <c r="H46" s="52">
        <f>SUM(H47)</f>
        <v>4235.7</v>
      </c>
      <c r="I46" s="15">
        <f t="shared" ref="I46:I93" si="1">H46/G46*100</f>
        <v>100</v>
      </c>
    </row>
    <row r="47" spans="1:9" ht="31.5" customHeight="1" x14ac:dyDescent="0.2">
      <c r="A47" s="34" t="s">
        <v>142</v>
      </c>
      <c r="B47" s="27" t="s">
        <v>0</v>
      </c>
      <c r="C47" s="27" t="s">
        <v>66</v>
      </c>
      <c r="D47" s="27" t="s">
        <v>3</v>
      </c>
      <c r="E47" s="27" t="s">
        <v>110</v>
      </c>
      <c r="F47" s="24" t="s">
        <v>132</v>
      </c>
      <c r="G47" s="25">
        <v>4235.7</v>
      </c>
      <c r="H47" s="1">
        <v>4235.7</v>
      </c>
      <c r="I47" s="15">
        <f t="shared" si="1"/>
        <v>100</v>
      </c>
    </row>
    <row r="48" spans="1:9" s="12" customFormat="1" ht="129" customHeight="1" x14ac:dyDescent="0.2">
      <c r="A48" s="37" t="s">
        <v>255</v>
      </c>
      <c r="B48" s="27" t="s">
        <v>0</v>
      </c>
      <c r="C48" s="27" t="s">
        <v>66</v>
      </c>
      <c r="D48" s="27" t="s">
        <v>3</v>
      </c>
      <c r="E48" s="27" t="s">
        <v>101</v>
      </c>
      <c r="F48" s="24" t="s">
        <v>474</v>
      </c>
      <c r="G48" s="25">
        <f>SUM(G49:G50)</f>
        <v>1873</v>
      </c>
      <c r="H48" s="52">
        <f>SUM(H49:H50)</f>
        <v>1873</v>
      </c>
      <c r="I48" s="15">
        <f t="shared" si="1"/>
        <v>100</v>
      </c>
    </row>
    <row r="49" spans="1:9" s="12" customFormat="1" ht="64.5" customHeight="1" x14ac:dyDescent="0.2">
      <c r="A49" s="33" t="s">
        <v>134</v>
      </c>
      <c r="B49" s="27" t="s">
        <v>0</v>
      </c>
      <c r="C49" s="27" t="s">
        <v>66</v>
      </c>
      <c r="D49" s="27" t="s">
        <v>3</v>
      </c>
      <c r="E49" s="27" t="s">
        <v>101</v>
      </c>
      <c r="F49" s="24" t="s">
        <v>19</v>
      </c>
      <c r="G49" s="25">
        <v>27.599999999999998</v>
      </c>
      <c r="H49" s="1">
        <v>27.6</v>
      </c>
      <c r="I49" s="15">
        <f t="shared" si="1"/>
        <v>100.00000000000003</v>
      </c>
    </row>
    <row r="50" spans="1:9" s="12" customFormat="1" ht="36" customHeight="1" x14ac:dyDescent="0.2">
      <c r="A50" s="33" t="s">
        <v>131</v>
      </c>
      <c r="B50" s="27" t="s">
        <v>0</v>
      </c>
      <c r="C50" s="27" t="s">
        <v>66</v>
      </c>
      <c r="D50" s="27" t="s">
        <v>3</v>
      </c>
      <c r="E50" s="27" t="s">
        <v>101</v>
      </c>
      <c r="F50" s="24" t="s">
        <v>132</v>
      </c>
      <c r="G50" s="25">
        <f>484.7+1315.3+45.4</f>
        <v>1845.4</v>
      </c>
      <c r="H50" s="1">
        <f>45.4+1315.3+484.7</f>
        <v>1845.4</v>
      </c>
      <c r="I50" s="15">
        <f t="shared" si="1"/>
        <v>100</v>
      </c>
    </row>
    <row r="51" spans="1:9" ht="67.5" customHeight="1" x14ac:dyDescent="0.2">
      <c r="A51" s="32" t="s">
        <v>102</v>
      </c>
      <c r="B51" s="27" t="s">
        <v>0</v>
      </c>
      <c r="C51" s="27" t="s">
        <v>66</v>
      </c>
      <c r="D51" s="27" t="s">
        <v>4</v>
      </c>
      <c r="E51" s="27" t="s">
        <v>474</v>
      </c>
      <c r="F51" s="24" t="s">
        <v>474</v>
      </c>
      <c r="G51" s="25">
        <f>SUM(G52+G56+G61+G63+G65+G67+G69+G71+G73+G77)</f>
        <v>2259160.2999999998</v>
      </c>
      <c r="H51" s="52">
        <f>SUM(H52+H56+H61+H63+H65+H67+H69+H71+H73+H77)</f>
        <v>2256276.9</v>
      </c>
      <c r="I51" s="15">
        <f t="shared" si="1"/>
        <v>99.872368507892077</v>
      </c>
    </row>
    <row r="52" spans="1:9" ht="17.25" customHeight="1" x14ac:dyDescent="0.2">
      <c r="A52" s="32" t="s">
        <v>126</v>
      </c>
      <c r="B52" s="27" t="s">
        <v>0</v>
      </c>
      <c r="C52" s="27" t="s">
        <v>66</v>
      </c>
      <c r="D52" s="27" t="s">
        <v>4</v>
      </c>
      <c r="E52" s="27" t="s">
        <v>47</v>
      </c>
      <c r="F52" s="24" t="s">
        <v>474</v>
      </c>
      <c r="G52" s="25">
        <f>SUM(G53:G55)</f>
        <v>8156.8</v>
      </c>
      <c r="H52" s="52">
        <f>SUM(H53:H55)</f>
        <v>8153.9000000000005</v>
      </c>
      <c r="I52" s="15">
        <f t="shared" si="1"/>
        <v>99.964446841898791</v>
      </c>
    </row>
    <row r="53" spans="1:9" ht="47.25" customHeight="1" x14ac:dyDescent="0.2">
      <c r="A53" s="33" t="s">
        <v>18</v>
      </c>
      <c r="B53" s="27" t="s">
        <v>0</v>
      </c>
      <c r="C53" s="27" t="s">
        <v>66</v>
      </c>
      <c r="D53" s="27" t="s">
        <v>4</v>
      </c>
      <c r="E53" s="27" t="s">
        <v>47</v>
      </c>
      <c r="F53" s="24" t="s">
        <v>19</v>
      </c>
      <c r="G53" s="25">
        <v>8150.7</v>
      </c>
      <c r="H53" s="1">
        <v>8148.8</v>
      </c>
      <c r="I53" s="15">
        <f t="shared" si="1"/>
        <v>99.976689118726</v>
      </c>
    </row>
    <row r="54" spans="1:9" ht="31.5" customHeight="1" x14ac:dyDescent="0.2">
      <c r="A54" s="33" t="s">
        <v>136</v>
      </c>
      <c r="B54" s="27" t="s">
        <v>0</v>
      </c>
      <c r="C54" s="27" t="s">
        <v>66</v>
      </c>
      <c r="D54" s="27" t="s">
        <v>4</v>
      </c>
      <c r="E54" s="27" t="s">
        <v>47</v>
      </c>
      <c r="F54" s="24" t="s">
        <v>21</v>
      </c>
      <c r="G54" s="25">
        <v>5.0999999999999996</v>
      </c>
      <c r="H54" s="1">
        <v>5.0999999999999996</v>
      </c>
      <c r="I54" s="15">
        <f t="shared" si="1"/>
        <v>100</v>
      </c>
    </row>
    <row r="55" spans="1:9" ht="18" customHeight="1" x14ac:dyDescent="0.2">
      <c r="A55" s="33" t="s">
        <v>23</v>
      </c>
      <c r="B55" s="27" t="s">
        <v>0</v>
      </c>
      <c r="C55" s="27" t="s">
        <v>66</v>
      </c>
      <c r="D55" s="27" t="s">
        <v>4</v>
      </c>
      <c r="E55" s="27" t="s">
        <v>47</v>
      </c>
      <c r="F55" s="24" t="s">
        <v>24</v>
      </c>
      <c r="G55" s="25">
        <v>1</v>
      </c>
      <c r="H55" s="1">
        <v>0</v>
      </c>
      <c r="I55" s="15">
        <f t="shared" si="1"/>
        <v>0</v>
      </c>
    </row>
    <row r="56" spans="1:9" ht="51.75" customHeight="1" x14ac:dyDescent="0.2">
      <c r="A56" s="32" t="s">
        <v>104</v>
      </c>
      <c r="B56" s="27" t="s">
        <v>0</v>
      </c>
      <c r="C56" s="27" t="s">
        <v>66</v>
      </c>
      <c r="D56" s="27" t="s">
        <v>4</v>
      </c>
      <c r="E56" s="27" t="s">
        <v>61</v>
      </c>
      <c r="F56" s="24" t="s">
        <v>474</v>
      </c>
      <c r="G56" s="25">
        <f>SUM(G57:G60)</f>
        <v>619346.6</v>
      </c>
      <c r="H56" s="52">
        <f>SUM(H57:H60)</f>
        <v>618673.69999999995</v>
      </c>
      <c r="I56" s="15">
        <f t="shared" si="1"/>
        <v>99.891353242271776</v>
      </c>
    </row>
    <row r="57" spans="1:9" ht="47.25" customHeight="1" x14ac:dyDescent="0.2">
      <c r="A57" s="33" t="s">
        <v>18</v>
      </c>
      <c r="B57" s="27" t="s">
        <v>0</v>
      </c>
      <c r="C57" s="27" t="s">
        <v>66</v>
      </c>
      <c r="D57" s="27" t="s">
        <v>4</v>
      </c>
      <c r="E57" s="27" t="s">
        <v>61</v>
      </c>
      <c r="F57" s="24" t="s">
        <v>19</v>
      </c>
      <c r="G57" s="25">
        <v>81996.5</v>
      </c>
      <c r="H57" s="1">
        <v>81992.899999999994</v>
      </c>
      <c r="I57" s="15">
        <f t="shared" si="1"/>
        <v>99.995609568701099</v>
      </c>
    </row>
    <row r="58" spans="1:9" ht="31.5" customHeight="1" x14ac:dyDescent="0.2">
      <c r="A58" s="33" t="s">
        <v>136</v>
      </c>
      <c r="B58" s="27" t="s">
        <v>0</v>
      </c>
      <c r="C58" s="27" t="s">
        <v>66</v>
      </c>
      <c r="D58" s="27" t="s">
        <v>4</v>
      </c>
      <c r="E58" s="27" t="s">
        <v>61</v>
      </c>
      <c r="F58" s="24" t="s">
        <v>21</v>
      </c>
      <c r="G58" s="25">
        <v>12323.8</v>
      </c>
      <c r="H58" s="1">
        <v>11673.4</v>
      </c>
      <c r="I58" s="15">
        <f t="shared" si="1"/>
        <v>94.722407049773622</v>
      </c>
    </row>
    <row r="59" spans="1:9" ht="31.5" customHeight="1" x14ac:dyDescent="0.2">
      <c r="A59" s="33" t="s">
        <v>142</v>
      </c>
      <c r="B59" s="27" t="s">
        <v>0</v>
      </c>
      <c r="C59" s="27" t="s">
        <v>66</v>
      </c>
      <c r="D59" s="27" t="s">
        <v>4</v>
      </c>
      <c r="E59" s="27" t="s">
        <v>61</v>
      </c>
      <c r="F59" s="24" t="s">
        <v>132</v>
      </c>
      <c r="G59" s="55">
        <f>260533.7+178524.5+85935.5</f>
        <v>524993.69999999995</v>
      </c>
      <c r="H59" s="55">
        <f>260533.6+178524.6+85935.5</f>
        <v>524993.69999999995</v>
      </c>
      <c r="I59" s="15">
        <f t="shared" si="1"/>
        <v>100</v>
      </c>
    </row>
    <row r="60" spans="1:9" ht="18" customHeight="1" x14ac:dyDescent="0.2">
      <c r="A60" s="33" t="s">
        <v>23</v>
      </c>
      <c r="B60" s="27" t="s">
        <v>0</v>
      </c>
      <c r="C60" s="27" t="s">
        <v>66</v>
      </c>
      <c r="D60" s="27" t="s">
        <v>4</v>
      </c>
      <c r="E60" s="27" t="s">
        <v>61</v>
      </c>
      <c r="F60" s="24" t="s">
        <v>24</v>
      </c>
      <c r="G60" s="25">
        <v>32.600000000000009</v>
      </c>
      <c r="H60" s="1">
        <v>13.7</v>
      </c>
      <c r="I60" s="15">
        <f t="shared" si="1"/>
        <v>42.024539877300597</v>
      </c>
    </row>
    <row r="61" spans="1:9" ht="47.25" customHeight="1" x14ac:dyDescent="0.2">
      <c r="A61" s="33" t="s">
        <v>328</v>
      </c>
      <c r="B61" s="27" t="s">
        <v>0</v>
      </c>
      <c r="C61" s="27" t="s">
        <v>66</v>
      </c>
      <c r="D61" s="27" t="s">
        <v>4</v>
      </c>
      <c r="E61" s="27" t="s">
        <v>327</v>
      </c>
      <c r="F61" s="24" t="s">
        <v>474</v>
      </c>
      <c r="G61" s="25">
        <f>SUM(G62)</f>
        <v>13861.199999999997</v>
      </c>
      <c r="H61" s="52">
        <f>SUM(H62)</f>
        <v>11660.6</v>
      </c>
      <c r="I61" s="15">
        <f t="shared" si="1"/>
        <v>84.124029665541244</v>
      </c>
    </row>
    <row r="62" spans="1:9" ht="33.75" customHeight="1" x14ac:dyDescent="0.2">
      <c r="A62" s="33" t="s">
        <v>142</v>
      </c>
      <c r="B62" s="27" t="s">
        <v>0</v>
      </c>
      <c r="C62" s="27" t="s">
        <v>66</v>
      </c>
      <c r="D62" s="27" t="s">
        <v>4</v>
      </c>
      <c r="E62" s="27" t="s">
        <v>327</v>
      </c>
      <c r="F62" s="24" t="s">
        <v>132</v>
      </c>
      <c r="G62" s="25">
        <v>13861.199999999997</v>
      </c>
      <c r="H62" s="1">
        <v>11660.6</v>
      </c>
      <c r="I62" s="15">
        <f t="shared" si="1"/>
        <v>84.124029665541244</v>
      </c>
    </row>
    <row r="63" spans="1:9" ht="17.25" customHeight="1" x14ac:dyDescent="0.2">
      <c r="A63" s="33" t="s">
        <v>358</v>
      </c>
      <c r="B63" s="27" t="s">
        <v>0</v>
      </c>
      <c r="C63" s="27" t="s">
        <v>66</v>
      </c>
      <c r="D63" s="27" t="s">
        <v>4</v>
      </c>
      <c r="E63" s="27" t="s">
        <v>254</v>
      </c>
      <c r="F63" s="24" t="s">
        <v>474</v>
      </c>
      <c r="G63" s="25">
        <f>SUM(G64)</f>
        <v>3200.7000000000003</v>
      </c>
      <c r="H63" s="52">
        <f>SUM(H64)</f>
        <v>3200.7</v>
      </c>
      <c r="I63" s="15">
        <f t="shared" si="1"/>
        <v>99.999999999999986</v>
      </c>
    </row>
    <row r="64" spans="1:9" ht="31.5" customHeight="1" x14ac:dyDescent="0.2">
      <c r="A64" s="33" t="s">
        <v>142</v>
      </c>
      <c r="B64" s="27" t="s">
        <v>0</v>
      </c>
      <c r="C64" s="27" t="s">
        <v>66</v>
      </c>
      <c r="D64" s="27" t="s">
        <v>4</v>
      </c>
      <c r="E64" s="27" t="s">
        <v>254</v>
      </c>
      <c r="F64" s="24" t="s">
        <v>132</v>
      </c>
      <c r="G64" s="25">
        <v>3200.7000000000003</v>
      </c>
      <c r="H64" s="1">
        <v>3200.7</v>
      </c>
      <c r="I64" s="15">
        <f t="shared" si="1"/>
        <v>99.999999999999986</v>
      </c>
    </row>
    <row r="65" spans="1:9" ht="31.5" customHeight="1" x14ac:dyDescent="0.2">
      <c r="A65" s="33" t="s">
        <v>310</v>
      </c>
      <c r="B65" s="23" t="s">
        <v>0</v>
      </c>
      <c r="C65" s="29">
        <v>1</v>
      </c>
      <c r="D65" s="23" t="s">
        <v>4</v>
      </c>
      <c r="E65" s="23" t="s">
        <v>311</v>
      </c>
      <c r="F65" s="24" t="s">
        <v>474</v>
      </c>
      <c r="G65" s="25">
        <f>SUM(G66)</f>
        <v>24</v>
      </c>
      <c r="H65" s="52">
        <f>SUM(H66)</f>
        <v>24</v>
      </c>
      <c r="I65" s="15">
        <f t="shared" si="1"/>
        <v>100</v>
      </c>
    </row>
    <row r="66" spans="1:9" ht="33" customHeight="1" x14ac:dyDescent="0.2">
      <c r="A66" s="33" t="s">
        <v>136</v>
      </c>
      <c r="B66" s="23" t="s">
        <v>0</v>
      </c>
      <c r="C66" s="29">
        <v>1</v>
      </c>
      <c r="D66" s="23" t="s">
        <v>4</v>
      </c>
      <c r="E66" s="23" t="s">
        <v>311</v>
      </c>
      <c r="F66" s="23" t="s">
        <v>21</v>
      </c>
      <c r="G66" s="25">
        <v>24</v>
      </c>
      <c r="H66" s="1">
        <v>24</v>
      </c>
      <c r="I66" s="15">
        <f t="shared" si="1"/>
        <v>100</v>
      </c>
    </row>
    <row r="67" spans="1:9" ht="31.5" customHeight="1" x14ac:dyDescent="0.2">
      <c r="A67" s="33" t="s">
        <v>316</v>
      </c>
      <c r="B67" s="23" t="s">
        <v>0</v>
      </c>
      <c r="C67" s="23" t="s">
        <v>66</v>
      </c>
      <c r="D67" s="23" t="s">
        <v>4</v>
      </c>
      <c r="E67" s="23" t="s">
        <v>317</v>
      </c>
      <c r="F67" s="24" t="s">
        <v>474</v>
      </c>
      <c r="G67" s="25">
        <f>SUM(G68)</f>
        <v>21.5</v>
      </c>
      <c r="H67" s="52">
        <f>SUM(H68)</f>
        <v>14.5</v>
      </c>
      <c r="I67" s="15">
        <f t="shared" si="1"/>
        <v>67.441860465116278</v>
      </c>
    </row>
    <row r="68" spans="1:9" ht="31.5" customHeight="1" x14ac:dyDescent="0.2">
      <c r="A68" s="33" t="s">
        <v>136</v>
      </c>
      <c r="B68" s="23" t="s">
        <v>0</v>
      </c>
      <c r="C68" s="23" t="s">
        <v>66</v>
      </c>
      <c r="D68" s="23" t="s">
        <v>4</v>
      </c>
      <c r="E68" s="23" t="s">
        <v>317</v>
      </c>
      <c r="F68" s="24" t="s">
        <v>21</v>
      </c>
      <c r="G68" s="25">
        <v>21.5</v>
      </c>
      <c r="H68" s="1">
        <v>14.5</v>
      </c>
      <c r="I68" s="15">
        <f t="shared" si="1"/>
        <v>67.441860465116278</v>
      </c>
    </row>
    <row r="69" spans="1:9" ht="81" customHeight="1" x14ac:dyDescent="0.2">
      <c r="A69" s="34" t="s">
        <v>402</v>
      </c>
      <c r="B69" s="27" t="s">
        <v>0</v>
      </c>
      <c r="C69" s="27" t="s">
        <v>66</v>
      </c>
      <c r="D69" s="27" t="s">
        <v>4</v>
      </c>
      <c r="E69" s="24" t="s">
        <v>403</v>
      </c>
      <c r="F69" s="24" t="s">
        <v>474</v>
      </c>
      <c r="G69" s="25">
        <f>SUM(G70)</f>
        <v>92520.1</v>
      </c>
      <c r="H69" s="52">
        <f>SUM(H70)</f>
        <v>92520.1</v>
      </c>
      <c r="I69" s="15">
        <f t="shared" si="1"/>
        <v>100</v>
      </c>
    </row>
    <row r="70" spans="1:9" ht="32.25" customHeight="1" x14ac:dyDescent="0.2">
      <c r="A70" s="34" t="s">
        <v>142</v>
      </c>
      <c r="B70" s="27" t="s">
        <v>0</v>
      </c>
      <c r="C70" s="27" t="s">
        <v>66</v>
      </c>
      <c r="D70" s="27" t="s">
        <v>4</v>
      </c>
      <c r="E70" s="24" t="s">
        <v>403</v>
      </c>
      <c r="F70" s="24" t="s">
        <v>132</v>
      </c>
      <c r="G70" s="25">
        <v>92520.1</v>
      </c>
      <c r="H70" s="1">
        <v>92520.1</v>
      </c>
      <c r="I70" s="15">
        <f t="shared" si="1"/>
        <v>100</v>
      </c>
    </row>
    <row r="71" spans="1:9" s="12" customFormat="1" ht="47.25" customHeight="1" x14ac:dyDescent="0.2">
      <c r="A71" s="32" t="s">
        <v>404</v>
      </c>
      <c r="B71" s="27" t="s">
        <v>0</v>
      </c>
      <c r="C71" s="27" t="s">
        <v>66</v>
      </c>
      <c r="D71" s="27" t="s">
        <v>4</v>
      </c>
      <c r="E71" s="27" t="s">
        <v>405</v>
      </c>
      <c r="F71" s="24" t="s">
        <v>474</v>
      </c>
      <c r="G71" s="25">
        <f>SUM(G72)</f>
        <v>598.9</v>
      </c>
      <c r="H71" s="52">
        <f>SUM(H72)</f>
        <v>598.9</v>
      </c>
      <c r="I71" s="15">
        <f t="shared" si="1"/>
        <v>100</v>
      </c>
    </row>
    <row r="72" spans="1:9" s="12" customFormat="1" ht="31.5" customHeight="1" x14ac:dyDescent="0.2">
      <c r="A72" s="34" t="s">
        <v>142</v>
      </c>
      <c r="B72" s="27" t="s">
        <v>0</v>
      </c>
      <c r="C72" s="27" t="s">
        <v>66</v>
      </c>
      <c r="D72" s="27" t="s">
        <v>4</v>
      </c>
      <c r="E72" s="27" t="s">
        <v>405</v>
      </c>
      <c r="F72" s="24" t="s">
        <v>132</v>
      </c>
      <c r="G72" s="25">
        <v>598.9</v>
      </c>
      <c r="H72" s="1">
        <v>598.9</v>
      </c>
      <c r="I72" s="15">
        <f t="shared" si="1"/>
        <v>100</v>
      </c>
    </row>
    <row r="73" spans="1:9" s="12" customFormat="1" ht="30.75" customHeight="1" x14ac:dyDescent="0.2">
      <c r="A73" s="32" t="s">
        <v>257</v>
      </c>
      <c r="B73" s="27" t="s">
        <v>0</v>
      </c>
      <c r="C73" s="27" t="s">
        <v>66</v>
      </c>
      <c r="D73" s="27" t="s">
        <v>4</v>
      </c>
      <c r="E73" s="27" t="s">
        <v>111</v>
      </c>
      <c r="F73" s="24" t="s">
        <v>474</v>
      </c>
      <c r="G73" s="25">
        <f>SUM(G74:G76)</f>
        <v>15091.3</v>
      </c>
      <c r="H73" s="52">
        <f>SUM(H74:H76)</f>
        <v>15091.3</v>
      </c>
      <c r="I73" s="15">
        <f t="shared" si="1"/>
        <v>100</v>
      </c>
    </row>
    <row r="74" spans="1:9" s="12" customFormat="1" ht="47.25" customHeight="1" x14ac:dyDescent="0.2">
      <c r="A74" s="33" t="s">
        <v>18</v>
      </c>
      <c r="B74" s="27" t="s">
        <v>0</v>
      </c>
      <c r="C74" s="27" t="s">
        <v>66</v>
      </c>
      <c r="D74" s="27" t="s">
        <v>4</v>
      </c>
      <c r="E74" s="27" t="s">
        <v>111</v>
      </c>
      <c r="F74" s="24" t="s">
        <v>19</v>
      </c>
      <c r="G74" s="25">
        <v>64.899999999999991</v>
      </c>
      <c r="H74" s="1">
        <v>64.900000000000006</v>
      </c>
      <c r="I74" s="15">
        <f t="shared" si="1"/>
        <v>100.00000000000003</v>
      </c>
    </row>
    <row r="75" spans="1:9" s="12" customFormat="1" ht="32.25" customHeight="1" x14ac:dyDescent="0.2">
      <c r="A75" s="33" t="s">
        <v>128</v>
      </c>
      <c r="B75" s="27" t="s">
        <v>0</v>
      </c>
      <c r="C75" s="27" t="s">
        <v>66</v>
      </c>
      <c r="D75" s="27" t="s">
        <v>4</v>
      </c>
      <c r="E75" s="27" t="s">
        <v>111</v>
      </c>
      <c r="F75" s="24" t="s">
        <v>21</v>
      </c>
      <c r="G75" s="25">
        <v>158.10000000000002</v>
      </c>
      <c r="H75" s="1">
        <v>158.1</v>
      </c>
      <c r="I75" s="15">
        <f t="shared" si="1"/>
        <v>99.999999999999972</v>
      </c>
    </row>
    <row r="76" spans="1:9" s="12" customFormat="1" ht="17.25" customHeight="1" x14ac:dyDescent="0.2">
      <c r="A76" s="33" t="s">
        <v>129</v>
      </c>
      <c r="B76" s="27" t="s">
        <v>0</v>
      </c>
      <c r="C76" s="27" t="s">
        <v>66</v>
      </c>
      <c r="D76" s="27" t="s">
        <v>4</v>
      </c>
      <c r="E76" s="27" t="s">
        <v>111</v>
      </c>
      <c r="F76" s="24" t="s">
        <v>130</v>
      </c>
      <c r="G76" s="25">
        <v>14868.3</v>
      </c>
      <c r="H76" s="1">
        <v>14868.3</v>
      </c>
      <c r="I76" s="15">
        <f t="shared" si="1"/>
        <v>100</v>
      </c>
    </row>
    <row r="77" spans="1:9" s="12" customFormat="1" ht="78.75" customHeight="1" x14ac:dyDescent="0.2">
      <c r="A77" s="32" t="s">
        <v>258</v>
      </c>
      <c r="B77" s="27" t="s">
        <v>0</v>
      </c>
      <c r="C77" s="27" t="s">
        <v>66</v>
      </c>
      <c r="D77" s="27" t="s">
        <v>4</v>
      </c>
      <c r="E77" s="27" t="s">
        <v>103</v>
      </c>
      <c r="F77" s="24" t="s">
        <v>474</v>
      </c>
      <c r="G77" s="25">
        <f>SUM(G78:G79)</f>
        <v>1506339.2</v>
      </c>
      <c r="H77" s="52">
        <f>SUM(H78:H79)</f>
        <v>1506339.2</v>
      </c>
      <c r="I77" s="15">
        <f t="shared" si="1"/>
        <v>100</v>
      </c>
    </row>
    <row r="78" spans="1:9" s="12" customFormat="1" ht="31.5" customHeight="1" x14ac:dyDescent="0.2">
      <c r="A78" s="33" t="s">
        <v>134</v>
      </c>
      <c r="B78" s="27" t="s">
        <v>0</v>
      </c>
      <c r="C78" s="27" t="s">
        <v>66</v>
      </c>
      <c r="D78" s="27" t="s">
        <v>4</v>
      </c>
      <c r="E78" s="27" t="s">
        <v>103</v>
      </c>
      <c r="F78" s="24" t="s">
        <v>19</v>
      </c>
      <c r="G78" s="25">
        <v>21518.499999999996</v>
      </c>
      <c r="H78" s="1">
        <v>21518.5</v>
      </c>
      <c r="I78" s="15">
        <f t="shared" si="1"/>
        <v>100.00000000000003</v>
      </c>
    </row>
    <row r="79" spans="1:9" s="12" customFormat="1" ht="32.25" customHeight="1" x14ac:dyDescent="0.2">
      <c r="A79" s="33" t="s">
        <v>131</v>
      </c>
      <c r="B79" s="27" t="s">
        <v>0</v>
      </c>
      <c r="C79" s="27" t="s">
        <v>66</v>
      </c>
      <c r="D79" s="27" t="s">
        <v>4</v>
      </c>
      <c r="E79" s="27" t="s">
        <v>103</v>
      </c>
      <c r="F79" s="24" t="s">
        <v>132</v>
      </c>
      <c r="G79" s="25">
        <v>1484820.7</v>
      </c>
      <c r="H79" s="1">
        <f>531270.2+953550.5</f>
        <v>1484820.7</v>
      </c>
      <c r="I79" s="15">
        <f t="shared" si="1"/>
        <v>100</v>
      </c>
    </row>
    <row r="80" spans="1:9" s="12" customFormat="1" ht="31.5" customHeight="1" x14ac:dyDescent="0.2">
      <c r="A80" s="32" t="s">
        <v>106</v>
      </c>
      <c r="B80" s="27" t="s">
        <v>0</v>
      </c>
      <c r="C80" s="27" t="s">
        <v>66</v>
      </c>
      <c r="D80" s="27" t="s">
        <v>10</v>
      </c>
      <c r="E80" s="27" t="s">
        <v>474</v>
      </c>
      <c r="F80" s="24" t="s">
        <v>474</v>
      </c>
      <c r="G80" s="25">
        <f>SUM(G81+G83+G85+G87+G89+G92+G95+G97+G99)</f>
        <v>162763.79999999999</v>
      </c>
      <c r="H80" s="52">
        <f>SUM(H81+H83+H85+H87+H89+H92+H95+H97+H99)</f>
        <v>162763.79999999999</v>
      </c>
      <c r="I80" s="15">
        <f t="shared" si="1"/>
        <v>100</v>
      </c>
    </row>
    <row r="81" spans="1:9" s="12" customFormat="1" ht="32.25" customHeight="1" x14ac:dyDescent="0.2">
      <c r="A81" s="36" t="s">
        <v>168</v>
      </c>
      <c r="B81" s="27" t="s">
        <v>0</v>
      </c>
      <c r="C81" s="27" t="s">
        <v>66</v>
      </c>
      <c r="D81" s="27" t="s">
        <v>10</v>
      </c>
      <c r="E81" s="27" t="s">
        <v>107</v>
      </c>
      <c r="F81" s="24" t="s">
        <v>474</v>
      </c>
      <c r="G81" s="25">
        <f>SUM(G82)</f>
        <v>1843.7000000000003</v>
      </c>
      <c r="H81" s="52">
        <f>SUM(H82)</f>
        <v>1843.7</v>
      </c>
      <c r="I81" s="15">
        <f t="shared" si="1"/>
        <v>99.999999999999986</v>
      </c>
    </row>
    <row r="82" spans="1:9" s="12" customFormat="1" ht="31.5" customHeight="1" x14ac:dyDescent="0.2">
      <c r="A82" s="33" t="s">
        <v>131</v>
      </c>
      <c r="B82" s="27" t="s">
        <v>0</v>
      </c>
      <c r="C82" s="27" t="s">
        <v>66</v>
      </c>
      <c r="D82" s="27" t="s">
        <v>10</v>
      </c>
      <c r="E82" s="27" t="s">
        <v>107</v>
      </c>
      <c r="F82" s="24" t="s">
        <v>132</v>
      </c>
      <c r="G82" s="25">
        <v>1843.7000000000003</v>
      </c>
      <c r="H82" s="1">
        <v>1843.7</v>
      </c>
      <c r="I82" s="15">
        <f t="shared" si="1"/>
        <v>99.999999999999986</v>
      </c>
    </row>
    <row r="83" spans="1:9" s="12" customFormat="1" ht="34.5" customHeight="1" x14ac:dyDescent="0.2">
      <c r="A83" s="36" t="s">
        <v>182</v>
      </c>
      <c r="B83" s="27" t="s">
        <v>0</v>
      </c>
      <c r="C83" s="27" t="s">
        <v>66</v>
      </c>
      <c r="D83" s="27" t="s">
        <v>10</v>
      </c>
      <c r="E83" s="27" t="s">
        <v>169</v>
      </c>
      <c r="F83" s="24" t="s">
        <v>474</v>
      </c>
      <c r="G83" s="25">
        <f>SUM(G84)</f>
        <v>19048</v>
      </c>
      <c r="H83" s="52">
        <f>SUM(H84)</f>
        <v>19048</v>
      </c>
      <c r="I83" s="15">
        <f t="shared" si="1"/>
        <v>100</v>
      </c>
    </row>
    <row r="84" spans="1:9" s="12" customFormat="1" ht="31.5" customHeight="1" x14ac:dyDescent="0.2">
      <c r="A84" s="33" t="s">
        <v>131</v>
      </c>
      <c r="B84" s="27" t="s">
        <v>0</v>
      </c>
      <c r="C84" s="27" t="s">
        <v>66</v>
      </c>
      <c r="D84" s="27" t="s">
        <v>10</v>
      </c>
      <c r="E84" s="27" t="s">
        <v>169</v>
      </c>
      <c r="F84" s="24" t="s">
        <v>132</v>
      </c>
      <c r="G84" s="25">
        <v>19048</v>
      </c>
      <c r="H84" s="1">
        <v>19048</v>
      </c>
      <c r="I84" s="15">
        <f t="shared" si="1"/>
        <v>100</v>
      </c>
    </row>
    <row r="85" spans="1:9" s="12" customFormat="1" ht="34.5" customHeight="1" x14ac:dyDescent="0.2">
      <c r="A85" s="33" t="s">
        <v>283</v>
      </c>
      <c r="B85" s="27" t="s">
        <v>0</v>
      </c>
      <c r="C85" s="27" t="s">
        <v>66</v>
      </c>
      <c r="D85" s="27" t="s">
        <v>10</v>
      </c>
      <c r="E85" s="27" t="s">
        <v>267</v>
      </c>
      <c r="F85" s="24" t="s">
        <v>474</v>
      </c>
      <c r="G85" s="25">
        <f>SUM(G86)</f>
        <v>7565.0000000000018</v>
      </c>
      <c r="H85" s="52">
        <f>SUM(H86)</f>
        <v>7565</v>
      </c>
      <c r="I85" s="15">
        <f t="shared" si="1"/>
        <v>99.999999999999972</v>
      </c>
    </row>
    <row r="86" spans="1:9" s="12" customFormat="1" ht="33.75" customHeight="1" x14ac:dyDescent="0.2">
      <c r="A86" s="33" t="s">
        <v>131</v>
      </c>
      <c r="B86" s="27" t="s">
        <v>0</v>
      </c>
      <c r="C86" s="27" t="s">
        <v>66</v>
      </c>
      <c r="D86" s="27" t="s">
        <v>10</v>
      </c>
      <c r="E86" s="27" t="s">
        <v>267</v>
      </c>
      <c r="F86" s="24" t="s">
        <v>132</v>
      </c>
      <c r="G86" s="25">
        <v>7565.0000000000018</v>
      </c>
      <c r="H86" s="1">
        <v>7565</v>
      </c>
      <c r="I86" s="15">
        <f t="shared" si="1"/>
        <v>99.999999999999972</v>
      </c>
    </row>
    <row r="87" spans="1:9" s="12" customFormat="1" ht="33.75" customHeight="1" x14ac:dyDescent="0.2">
      <c r="A87" s="33" t="s">
        <v>364</v>
      </c>
      <c r="B87" s="27" t="s">
        <v>0</v>
      </c>
      <c r="C87" s="27" t="s">
        <v>66</v>
      </c>
      <c r="D87" s="27" t="s">
        <v>10</v>
      </c>
      <c r="E87" s="27" t="s">
        <v>365</v>
      </c>
      <c r="F87" s="24" t="s">
        <v>474</v>
      </c>
      <c r="G87" s="25">
        <f>SUM(G88)</f>
        <v>1100.4000000000001</v>
      </c>
      <c r="H87" s="52">
        <f>SUM(H88)</f>
        <v>1100.4000000000001</v>
      </c>
      <c r="I87" s="15">
        <f t="shared" si="1"/>
        <v>100</v>
      </c>
    </row>
    <row r="88" spans="1:9" s="12" customFormat="1" ht="32.25" customHeight="1" x14ac:dyDescent="0.2">
      <c r="A88" s="33" t="s">
        <v>131</v>
      </c>
      <c r="B88" s="27" t="s">
        <v>0</v>
      </c>
      <c r="C88" s="27" t="s">
        <v>66</v>
      </c>
      <c r="D88" s="27" t="s">
        <v>10</v>
      </c>
      <c r="E88" s="27" t="s">
        <v>365</v>
      </c>
      <c r="F88" s="24" t="s">
        <v>132</v>
      </c>
      <c r="G88" s="25">
        <v>1100.4000000000001</v>
      </c>
      <c r="H88" s="1">
        <v>1100.4000000000001</v>
      </c>
      <c r="I88" s="15">
        <f t="shared" si="1"/>
        <v>100</v>
      </c>
    </row>
    <row r="89" spans="1:9" s="12" customFormat="1" ht="159" customHeight="1" x14ac:dyDescent="0.2">
      <c r="A89" s="32" t="s">
        <v>406</v>
      </c>
      <c r="B89" s="27" t="s">
        <v>0</v>
      </c>
      <c r="C89" s="27" t="s">
        <v>66</v>
      </c>
      <c r="D89" s="27" t="s">
        <v>10</v>
      </c>
      <c r="E89" s="27" t="s">
        <v>108</v>
      </c>
      <c r="F89" s="24" t="s">
        <v>474</v>
      </c>
      <c r="G89" s="25">
        <f>SUM(G90:G91)</f>
        <v>18483.799999999996</v>
      </c>
      <c r="H89" s="52">
        <f>SUM(H90:H91)</f>
        <v>18483.8</v>
      </c>
      <c r="I89" s="15">
        <f t="shared" si="1"/>
        <v>100.00000000000003</v>
      </c>
    </row>
    <row r="90" spans="1:9" s="12" customFormat="1" ht="47.25" customHeight="1" x14ac:dyDescent="0.2">
      <c r="A90" s="33" t="s">
        <v>18</v>
      </c>
      <c r="B90" s="27" t="s">
        <v>0</v>
      </c>
      <c r="C90" s="27" t="s">
        <v>66</v>
      </c>
      <c r="D90" s="27" t="s">
        <v>10</v>
      </c>
      <c r="E90" s="27" t="s">
        <v>108</v>
      </c>
      <c r="F90" s="24" t="s">
        <v>19</v>
      </c>
      <c r="G90" s="25">
        <v>273.00000000000006</v>
      </c>
      <c r="H90" s="1">
        <v>273</v>
      </c>
      <c r="I90" s="15">
        <f t="shared" si="1"/>
        <v>99.999999999999972</v>
      </c>
    </row>
    <row r="91" spans="1:9" s="12" customFormat="1" ht="33" customHeight="1" x14ac:dyDescent="0.2">
      <c r="A91" s="33" t="s">
        <v>131</v>
      </c>
      <c r="B91" s="27" t="s">
        <v>0</v>
      </c>
      <c r="C91" s="27" t="s">
        <v>66</v>
      </c>
      <c r="D91" s="27" t="s">
        <v>10</v>
      </c>
      <c r="E91" s="27" t="s">
        <v>108</v>
      </c>
      <c r="F91" s="24" t="s">
        <v>132</v>
      </c>
      <c r="G91" s="25">
        <v>18210.799999999996</v>
      </c>
      <c r="H91" s="1">
        <v>18210.8</v>
      </c>
      <c r="I91" s="15">
        <f t="shared" si="1"/>
        <v>100.00000000000003</v>
      </c>
    </row>
    <row r="92" spans="1:9" s="12" customFormat="1" ht="110.25" customHeight="1" x14ac:dyDescent="0.2">
      <c r="A92" s="33" t="s">
        <v>326</v>
      </c>
      <c r="B92" s="27" t="s">
        <v>0</v>
      </c>
      <c r="C92" s="27" t="s">
        <v>66</v>
      </c>
      <c r="D92" s="27" t="s">
        <v>10</v>
      </c>
      <c r="E92" s="27" t="s">
        <v>325</v>
      </c>
      <c r="F92" s="24" t="s">
        <v>474</v>
      </c>
      <c r="G92" s="25">
        <f>SUM(G93:G94)</f>
        <v>1697.5</v>
      </c>
      <c r="H92" s="52">
        <f>SUM(H93:H94)</f>
        <v>1697.5</v>
      </c>
      <c r="I92" s="15">
        <f t="shared" si="1"/>
        <v>100</v>
      </c>
    </row>
    <row r="93" spans="1:9" s="12" customFormat="1" ht="32.25" customHeight="1" x14ac:dyDescent="0.2">
      <c r="A93" s="33" t="s">
        <v>135</v>
      </c>
      <c r="B93" s="27" t="s">
        <v>0</v>
      </c>
      <c r="C93" s="27" t="s">
        <v>66</v>
      </c>
      <c r="D93" s="27" t="s">
        <v>10</v>
      </c>
      <c r="E93" s="27" t="s">
        <v>325</v>
      </c>
      <c r="F93" s="24" t="s">
        <v>19</v>
      </c>
      <c r="G93" s="25">
        <v>25</v>
      </c>
      <c r="H93" s="1">
        <v>25</v>
      </c>
      <c r="I93" s="15">
        <f t="shared" si="1"/>
        <v>100</v>
      </c>
    </row>
    <row r="94" spans="1:9" s="12" customFormat="1" ht="33.75" customHeight="1" x14ac:dyDescent="0.2">
      <c r="A94" s="33" t="s">
        <v>131</v>
      </c>
      <c r="B94" s="27" t="s">
        <v>0</v>
      </c>
      <c r="C94" s="27" t="s">
        <v>66</v>
      </c>
      <c r="D94" s="27" t="s">
        <v>10</v>
      </c>
      <c r="E94" s="27" t="s">
        <v>325</v>
      </c>
      <c r="F94" s="24" t="s">
        <v>132</v>
      </c>
      <c r="G94" s="25">
        <v>1672.5</v>
      </c>
      <c r="H94" s="1">
        <v>1672.5</v>
      </c>
      <c r="I94" s="15">
        <f t="shared" ref="I94:I143" si="2">H94/G94*100</f>
        <v>100</v>
      </c>
    </row>
    <row r="95" spans="1:9" s="12" customFormat="1" ht="63" customHeight="1" x14ac:dyDescent="0.2">
      <c r="A95" s="33" t="s">
        <v>407</v>
      </c>
      <c r="B95" s="27" t="s">
        <v>0</v>
      </c>
      <c r="C95" s="27" t="s">
        <v>66</v>
      </c>
      <c r="D95" s="27" t="s">
        <v>10</v>
      </c>
      <c r="E95" s="27" t="s">
        <v>287</v>
      </c>
      <c r="F95" s="24" t="s">
        <v>474</v>
      </c>
      <c r="G95" s="25">
        <f>SUM(G96)</f>
        <v>68539.600000000006</v>
      </c>
      <c r="H95" s="52">
        <f>SUM(H96)</f>
        <v>68539.600000000006</v>
      </c>
      <c r="I95" s="15">
        <f t="shared" si="2"/>
        <v>100</v>
      </c>
    </row>
    <row r="96" spans="1:9" s="12" customFormat="1" ht="31.5" customHeight="1" x14ac:dyDescent="0.2">
      <c r="A96" s="33" t="s">
        <v>131</v>
      </c>
      <c r="B96" s="27" t="s">
        <v>0</v>
      </c>
      <c r="C96" s="27" t="s">
        <v>66</v>
      </c>
      <c r="D96" s="27" t="s">
        <v>10</v>
      </c>
      <c r="E96" s="27" t="s">
        <v>287</v>
      </c>
      <c r="F96" s="24" t="s">
        <v>132</v>
      </c>
      <c r="G96" s="25">
        <v>68539.600000000006</v>
      </c>
      <c r="H96" s="1">
        <v>68539.600000000006</v>
      </c>
      <c r="I96" s="15">
        <f t="shared" si="2"/>
        <v>100</v>
      </c>
    </row>
    <row r="97" spans="1:9" s="12" customFormat="1" ht="48.75" customHeight="1" x14ac:dyDescent="0.2">
      <c r="A97" s="33" t="s">
        <v>408</v>
      </c>
      <c r="B97" s="27" t="s">
        <v>0</v>
      </c>
      <c r="C97" s="27" t="s">
        <v>66</v>
      </c>
      <c r="D97" s="27" t="s">
        <v>10</v>
      </c>
      <c r="E97" s="27" t="s">
        <v>324</v>
      </c>
      <c r="F97" s="24" t="s">
        <v>474</v>
      </c>
      <c r="G97" s="25">
        <f>SUM(G98)</f>
        <v>14824.9</v>
      </c>
      <c r="H97" s="52">
        <f>SUM(H98)</f>
        <v>14824.9</v>
      </c>
      <c r="I97" s="15">
        <f t="shared" si="2"/>
        <v>100</v>
      </c>
    </row>
    <row r="98" spans="1:9" s="12" customFormat="1" ht="33.75" customHeight="1" x14ac:dyDescent="0.2">
      <c r="A98" s="33" t="s">
        <v>131</v>
      </c>
      <c r="B98" s="27" t="s">
        <v>0</v>
      </c>
      <c r="C98" s="27" t="s">
        <v>66</v>
      </c>
      <c r="D98" s="27" t="s">
        <v>10</v>
      </c>
      <c r="E98" s="27" t="s">
        <v>324</v>
      </c>
      <c r="F98" s="24" t="s">
        <v>132</v>
      </c>
      <c r="G98" s="25">
        <v>14824.9</v>
      </c>
      <c r="H98" s="1">
        <v>14824.9</v>
      </c>
      <c r="I98" s="15">
        <f t="shared" si="2"/>
        <v>100</v>
      </c>
    </row>
    <row r="99" spans="1:9" s="12" customFormat="1" ht="78.75" customHeight="1" x14ac:dyDescent="0.2">
      <c r="A99" s="33" t="s">
        <v>409</v>
      </c>
      <c r="B99" s="27" t="s">
        <v>0</v>
      </c>
      <c r="C99" s="27" t="s">
        <v>66</v>
      </c>
      <c r="D99" s="27" t="s">
        <v>10</v>
      </c>
      <c r="E99" s="27" t="s">
        <v>300</v>
      </c>
      <c r="F99" s="24" t="s">
        <v>474</v>
      </c>
      <c r="G99" s="25">
        <f>SUM(G100)</f>
        <v>29660.9</v>
      </c>
      <c r="H99" s="52">
        <f>SUM(H100)</f>
        <v>29660.9</v>
      </c>
      <c r="I99" s="15">
        <f t="shared" si="2"/>
        <v>100</v>
      </c>
    </row>
    <row r="100" spans="1:9" s="12" customFormat="1" ht="33.75" customHeight="1" x14ac:dyDescent="0.2">
      <c r="A100" s="33" t="s">
        <v>131</v>
      </c>
      <c r="B100" s="27" t="s">
        <v>0</v>
      </c>
      <c r="C100" s="27" t="s">
        <v>66</v>
      </c>
      <c r="D100" s="27" t="s">
        <v>10</v>
      </c>
      <c r="E100" s="27" t="s">
        <v>300</v>
      </c>
      <c r="F100" s="24" t="s">
        <v>132</v>
      </c>
      <c r="G100" s="25">
        <v>29660.9</v>
      </c>
      <c r="H100" s="1">
        <v>29660.9</v>
      </c>
      <c r="I100" s="15">
        <f t="shared" si="2"/>
        <v>100</v>
      </c>
    </row>
    <row r="101" spans="1:9" s="12" customFormat="1" ht="50.25" customHeight="1" x14ac:dyDescent="0.2">
      <c r="A101" s="33" t="s">
        <v>307</v>
      </c>
      <c r="B101" s="27" t="s">
        <v>305</v>
      </c>
      <c r="C101" s="27" t="s">
        <v>66</v>
      </c>
      <c r="D101" s="27" t="s">
        <v>5</v>
      </c>
      <c r="E101" s="27" t="s">
        <v>474</v>
      </c>
      <c r="F101" s="24" t="s">
        <v>474</v>
      </c>
      <c r="G101" s="25">
        <f>SUM(G102)</f>
        <v>518.6</v>
      </c>
      <c r="H101" s="52">
        <f>SUM(H102)</f>
        <v>518.6</v>
      </c>
      <c r="I101" s="15">
        <f t="shared" si="2"/>
        <v>100</v>
      </c>
    </row>
    <row r="102" spans="1:9" s="12" customFormat="1" ht="47.25" customHeight="1" x14ac:dyDescent="0.2">
      <c r="A102" s="33" t="s">
        <v>308</v>
      </c>
      <c r="B102" s="27" t="s">
        <v>0</v>
      </c>
      <c r="C102" s="27" t="s">
        <v>66</v>
      </c>
      <c r="D102" s="27" t="s">
        <v>5</v>
      </c>
      <c r="E102" s="27" t="s">
        <v>306</v>
      </c>
      <c r="F102" s="24" t="s">
        <v>474</v>
      </c>
      <c r="G102" s="25">
        <f>SUM(G103)</f>
        <v>518.6</v>
      </c>
      <c r="H102" s="52">
        <f>SUM(H103)</f>
        <v>518.6</v>
      </c>
      <c r="I102" s="15">
        <f t="shared" si="2"/>
        <v>100</v>
      </c>
    </row>
    <row r="103" spans="1:9" s="12" customFormat="1" ht="18" customHeight="1" x14ac:dyDescent="0.2">
      <c r="A103" s="33" t="s">
        <v>9</v>
      </c>
      <c r="B103" s="27" t="s">
        <v>0</v>
      </c>
      <c r="C103" s="27" t="s">
        <v>66</v>
      </c>
      <c r="D103" s="27" t="s">
        <v>5</v>
      </c>
      <c r="E103" s="27" t="s">
        <v>306</v>
      </c>
      <c r="F103" s="24" t="s">
        <v>28</v>
      </c>
      <c r="G103" s="25">
        <v>518.6</v>
      </c>
      <c r="H103" s="1">
        <v>518.6</v>
      </c>
      <c r="I103" s="15">
        <f t="shared" si="2"/>
        <v>100</v>
      </c>
    </row>
    <row r="104" spans="1:9" s="12" customFormat="1" ht="63" customHeight="1" x14ac:dyDescent="0.2">
      <c r="A104" s="33" t="s">
        <v>265</v>
      </c>
      <c r="B104" s="27" t="s">
        <v>0</v>
      </c>
      <c r="C104" s="27" t="s">
        <v>66</v>
      </c>
      <c r="D104" s="27" t="s">
        <v>7</v>
      </c>
      <c r="E104" s="27" t="s">
        <v>474</v>
      </c>
      <c r="F104" s="24" t="s">
        <v>474</v>
      </c>
      <c r="G104" s="25">
        <f>SUM(G105)</f>
        <v>1190.2</v>
      </c>
      <c r="H104" s="52">
        <f>SUM(H105)</f>
        <v>1189.6000000000001</v>
      </c>
      <c r="I104" s="15">
        <f t="shared" si="2"/>
        <v>99.949588304486653</v>
      </c>
    </row>
    <row r="105" spans="1:9" s="12" customFormat="1" ht="18" customHeight="1" x14ac:dyDescent="0.2">
      <c r="A105" s="33" t="s">
        <v>410</v>
      </c>
      <c r="B105" s="27" t="s">
        <v>0</v>
      </c>
      <c r="C105" s="27" t="s">
        <v>66</v>
      </c>
      <c r="D105" s="27" t="s">
        <v>7</v>
      </c>
      <c r="E105" s="27" t="s">
        <v>411</v>
      </c>
      <c r="F105" s="24" t="s">
        <v>474</v>
      </c>
      <c r="G105" s="25">
        <f>SUM(G106:G107)</f>
        <v>1190.2</v>
      </c>
      <c r="H105" s="52">
        <f>SUM(H106:H107)</f>
        <v>1189.6000000000001</v>
      </c>
      <c r="I105" s="15">
        <f t="shared" si="2"/>
        <v>99.949588304486653</v>
      </c>
    </row>
    <row r="106" spans="1:9" s="12" customFormat="1" ht="47.25" customHeight="1" x14ac:dyDescent="0.2">
      <c r="A106" s="33" t="s">
        <v>18</v>
      </c>
      <c r="B106" s="27" t="s">
        <v>0</v>
      </c>
      <c r="C106" s="27" t="s">
        <v>66</v>
      </c>
      <c r="D106" s="27" t="s">
        <v>7</v>
      </c>
      <c r="E106" s="27" t="s">
        <v>411</v>
      </c>
      <c r="F106" s="24" t="s">
        <v>19</v>
      </c>
      <c r="G106" s="25">
        <v>36.799999999999997</v>
      </c>
      <c r="H106" s="1">
        <v>36.200000000000003</v>
      </c>
      <c r="I106" s="15">
        <f t="shared" si="2"/>
        <v>98.369565217391326</v>
      </c>
    </row>
    <row r="107" spans="1:9" s="12" customFormat="1" ht="31.5" customHeight="1" x14ac:dyDescent="0.2">
      <c r="A107" s="33" t="s">
        <v>137</v>
      </c>
      <c r="B107" s="27" t="s">
        <v>0</v>
      </c>
      <c r="C107" s="27" t="s">
        <v>66</v>
      </c>
      <c r="D107" s="27" t="s">
        <v>7</v>
      </c>
      <c r="E107" s="27" t="s">
        <v>411</v>
      </c>
      <c r="F107" s="24" t="s">
        <v>132</v>
      </c>
      <c r="G107" s="25">
        <v>1153.4000000000001</v>
      </c>
      <c r="H107" s="1">
        <v>1153.4000000000001</v>
      </c>
      <c r="I107" s="15">
        <f t="shared" si="2"/>
        <v>100</v>
      </c>
    </row>
    <row r="108" spans="1:9" s="12" customFormat="1" ht="31.5" customHeight="1" x14ac:dyDescent="0.2">
      <c r="A108" s="33" t="s">
        <v>412</v>
      </c>
      <c r="B108" s="27" t="s">
        <v>0</v>
      </c>
      <c r="C108" s="27" t="s">
        <v>66</v>
      </c>
      <c r="D108" s="27" t="s">
        <v>371</v>
      </c>
      <c r="E108" s="27" t="s">
        <v>474</v>
      </c>
      <c r="F108" s="24" t="s">
        <v>474</v>
      </c>
      <c r="G108" s="25">
        <f>SUM(G109+G111)</f>
        <v>6712.2</v>
      </c>
      <c r="H108" s="52">
        <f>SUM(H109+H111)</f>
        <v>6712.2000000000007</v>
      </c>
      <c r="I108" s="15">
        <f t="shared" si="2"/>
        <v>100.00000000000003</v>
      </c>
    </row>
    <row r="109" spans="1:9" s="12" customFormat="1" ht="63" customHeight="1" x14ac:dyDescent="0.2">
      <c r="A109" s="33" t="s">
        <v>373</v>
      </c>
      <c r="B109" s="27" t="s">
        <v>0</v>
      </c>
      <c r="C109" s="27" t="s">
        <v>66</v>
      </c>
      <c r="D109" s="27" t="s">
        <v>371</v>
      </c>
      <c r="E109" s="27" t="s">
        <v>374</v>
      </c>
      <c r="F109" s="24" t="s">
        <v>474</v>
      </c>
      <c r="G109" s="25">
        <f>SUM(G110)</f>
        <v>5605.3</v>
      </c>
      <c r="H109" s="52">
        <f>SUM(H110)</f>
        <v>5605.3</v>
      </c>
      <c r="I109" s="15">
        <f t="shared" si="2"/>
        <v>100</v>
      </c>
    </row>
    <row r="110" spans="1:9" s="12" customFormat="1" ht="34.5" customHeight="1" x14ac:dyDescent="0.2">
      <c r="A110" s="33" t="s">
        <v>131</v>
      </c>
      <c r="B110" s="27" t="s">
        <v>0</v>
      </c>
      <c r="C110" s="27" t="s">
        <v>66</v>
      </c>
      <c r="D110" s="27" t="s">
        <v>371</v>
      </c>
      <c r="E110" s="27" t="s">
        <v>374</v>
      </c>
      <c r="F110" s="24" t="s">
        <v>132</v>
      </c>
      <c r="G110" s="25">
        <v>5605.3</v>
      </c>
      <c r="H110" s="1">
        <v>5605.3</v>
      </c>
      <c r="I110" s="15">
        <f t="shared" si="2"/>
        <v>100</v>
      </c>
    </row>
    <row r="111" spans="1:9" ht="33.75" customHeight="1" x14ac:dyDescent="0.2">
      <c r="A111" s="33" t="s">
        <v>370</v>
      </c>
      <c r="B111" s="27" t="s">
        <v>0</v>
      </c>
      <c r="C111" s="27" t="s">
        <v>66</v>
      </c>
      <c r="D111" s="27" t="s">
        <v>371</v>
      </c>
      <c r="E111" s="27" t="s">
        <v>372</v>
      </c>
      <c r="F111" s="24" t="s">
        <v>474</v>
      </c>
      <c r="G111" s="25">
        <f>SUM(G112)</f>
        <v>1106.8999999999996</v>
      </c>
      <c r="H111" s="52">
        <f>SUM(H112)</f>
        <v>1106.9000000000001</v>
      </c>
      <c r="I111" s="15">
        <f t="shared" si="2"/>
        <v>100.00000000000004</v>
      </c>
    </row>
    <row r="112" spans="1:9" ht="33.75" customHeight="1" x14ac:dyDescent="0.2">
      <c r="A112" s="33" t="s">
        <v>131</v>
      </c>
      <c r="B112" s="27" t="s">
        <v>0</v>
      </c>
      <c r="C112" s="27" t="s">
        <v>66</v>
      </c>
      <c r="D112" s="27" t="s">
        <v>371</v>
      </c>
      <c r="E112" s="27" t="s">
        <v>372</v>
      </c>
      <c r="F112" s="24" t="s">
        <v>132</v>
      </c>
      <c r="G112" s="25">
        <v>1106.8999999999996</v>
      </c>
      <c r="H112" s="1">
        <v>1106.9000000000001</v>
      </c>
      <c r="I112" s="15">
        <f t="shared" si="2"/>
        <v>100.00000000000004</v>
      </c>
    </row>
    <row r="113" spans="1:9" ht="31.5" customHeight="1" x14ac:dyDescent="0.2">
      <c r="A113" s="32" t="s">
        <v>183</v>
      </c>
      <c r="B113" s="23" t="s">
        <v>1</v>
      </c>
      <c r="C113" s="27" t="s">
        <v>474</v>
      </c>
      <c r="D113" s="27" t="s">
        <v>474</v>
      </c>
      <c r="E113" s="27" t="s">
        <v>474</v>
      </c>
      <c r="F113" s="24" t="s">
        <v>474</v>
      </c>
      <c r="G113" s="25">
        <f>SUM(G114)</f>
        <v>506929.99999999994</v>
      </c>
      <c r="H113" s="52">
        <f>SUM(H114)</f>
        <v>448537.3</v>
      </c>
      <c r="I113" s="15">
        <f t="shared" si="2"/>
        <v>88.481111790582531</v>
      </c>
    </row>
    <row r="114" spans="1:9" ht="31.5" customHeight="1" x14ac:dyDescent="0.2">
      <c r="A114" s="32" t="s">
        <v>90</v>
      </c>
      <c r="B114" s="23" t="s">
        <v>1</v>
      </c>
      <c r="C114" s="23" t="s">
        <v>66</v>
      </c>
      <c r="D114" s="27" t="s">
        <v>474</v>
      </c>
      <c r="E114" s="27" t="s">
        <v>474</v>
      </c>
      <c r="F114" s="24" t="s">
        <v>474</v>
      </c>
      <c r="G114" s="25">
        <f>SUM(G115+G134)</f>
        <v>506929.99999999994</v>
      </c>
      <c r="H114" s="52">
        <f>SUM(H115+H134)</f>
        <v>448537.3</v>
      </c>
      <c r="I114" s="15">
        <f t="shared" si="2"/>
        <v>88.481111790582531</v>
      </c>
    </row>
    <row r="115" spans="1:9" ht="64.5" customHeight="1" x14ac:dyDescent="0.2">
      <c r="A115" s="32" t="s">
        <v>91</v>
      </c>
      <c r="B115" s="23" t="s">
        <v>1</v>
      </c>
      <c r="C115" s="23" t="s">
        <v>66</v>
      </c>
      <c r="D115" s="23" t="s">
        <v>0</v>
      </c>
      <c r="E115" s="27" t="s">
        <v>474</v>
      </c>
      <c r="F115" s="24" t="s">
        <v>474</v>
      </c>
      <c r="G115" s="25">
        <f>SUM(G116+G120+G123+G126+G128+G130+G132)</f>
        <v>501204.29999999993</v>
      </c>
      <c r="H115" s="52">
        <f>SUM(H116+H120+H123+H126+H128+H130+H132)</f>
        <v>442842.5</v>
      </c>
      <c r="I115" s="15">
        <f t="shared" si="2"/>
        <v>88.35568649351174</v>
      </c>
    </row>
    <row r="116" spans="1:9" ht="63" customHeight="1" x14ac:dyDescent="0.2">
      <c r="A116" s="35" t="s">
        <v>127</v>
      </c>
      <c r="B116" s="23" t="s">
        <v>1</v>
      </c>
      <c r="C116" s="23" t="s">
        <v>66</v>
      </c>
      <c r="D116" s="23" t="s">
        <v>0</v>
      </c>
      <c r="E116" s="23" t="s">
        <v>61</v>
      </c>
      <c r="F116" s="24" t="s">
        <v>474</v>
      </c>
      <c r="G116" s="25">
        <f>SUM(G117:G119)</f>
        <v>4401.3</v>
      </c>
      <c r="H116" s="25">
        <f>SUM(H117:H119)</f>
        <v>4214.3</v>
      </c>
      <c r="I116" s="15">
        <f t="shared" si="2"/>
        <v>95.751255310930858</v>
      </c>
    </row>
    <row r="117" spans="1:9" ht="66" customHeight="1" x14ac:dyDescent="0.2">
      <c r="A117" s="33" t="s">
        <v>135</v>
      </c>
      <c r="B117" s="23" t="s">
        <v>1</v>
      </c>
      <c r="C117" s="23" t="s">
        <v>66</v>
      </c>
      <c r="D117" s="23" t="s">
        <v>0</v>
      </c>
      <c r="E117" s="23" t="s">
        <v>61</v>
      </c>
      <c r="F117" s="24" t="s">
        <v>19</v>
      </c>
      <c r="G117" s="25">
        <v>3984.3</v>
      </c>
      <c r="H117" s="1">
        <v>3975.7</v>
      </c>
      <c r="I117" s="15">
        <f t="shared" si="2"/>
        <v>99.784152799738962</v>
      </c>
    </row>
    <row r="118" spans="1:9" ht="31.5" customHeight="1" x14ac:dyDescent="0.2">
      <c r="A118" s="33" t="s">
        <v>136</v>
      </c>
      <c r="B118" s="23" t="s">
        <v>1</v>
      </c>
      <c r="C118" s="23" t="s">
        <v>66</v>
      </c>
      <c r="D118" s="23" t="s">
        <v>0</v>
      </c>
      <c r="E118" s="23" t="s">
        <v>61</v>
      </c>
      <c r="F118" s="24" t="s">
        <v>21</v>
      </c>
      <c r="G118" s="25">
        <v>235</v>
      </c>
      <c r="H118" s="1">
        <v>217.3</v>
      </c>
      <c r="I118" s="15">
        <f t="shared" si="2"/>
        <v>92.468085106382986</v>
      </c>
    </row>
    <row r="119" spans="1:9" ht="18" customHeight="1" x14ac:dyDescent="0.2">
      <c r="A119" s="33" t="s">
        <v>23</v>
      </c>
      <c r="B119" s="23" t="s">
        <v>1</v>
      </c>
      <c r="C119" s="23" t="s">
        <v>66</v>
      </c>
      <c r="D119" s="23" t="s">
        <v>0</v>
      </c>
      <c r="E119" s="23" t="s">
        <v>61</v>
      </c>
      <c r="F119" s="24" t="s">
        <v>24</v>
      </c>
      <c r="G119" s="25">
        <v>182</v>
      </c>
      <c r="H119" s="1">
        <v>21.3</v>
      </c>
      <c r="I119" s="15">
        <f t="shared" si="2"/>
        <v>11.703296703296703</v>
      </c>
    </row>
    <row r="120" spans="1:9" ht="33" customHeight="1" x14ac:dyDescent="0.2">
      <c r="A120" s="33" t="s">
        <v>295</v>
      </c>
      <c r="B120" s="23" t="s">
        <v>1</v>
      </c>
      <c r="C120" s="23" t="s">
        <v>66</v>
      </c>
      <c r="D120" s="23" t="s">
        <v>0</v>
      </c>
      <c r="E120" s="23" t="s">
        <v>290</v>
      </c>
      <c r="F120" s="24" t="s">
        <v>474</v>
      </c>
      <c r="G120" s="25">
        <f>SUM(G121:G122)</f>
        <v>200127.69999999995</v>
      </c>
      <c r="H120" s="25">
        <f>SUM(H121:H122)</f>
        <v>186314.3</v>
      </c>
      <c r="I120" s="15">
        <f t="shared" si="2"/>
        <v>93.097707114007719</v>
      </c>
    </row>
    <row r="121" spans="1:9" ht="31.5" customHeight="1" x14ac:dyDescent="0.2">
      <c r="A121" s="33" t="s">
        <v>136</v>
      </c>
      <c r="B121" s="23" t="s">
        <v>1</v>
      </c>
      <c r="C121" s="23" t="s">
        <v>66</v>
      </c>
      <c r="D121" s="23" t="s">
        <v>0</v>
      </c>
      <c r="E121" s="23" t="s">
        <v>290</v>
      </c>
      <c r="F121" s="24" t="s">
        <v>21</v>
      </c>
      <c r="G121" s="25">
        <f>350.2+2667.1+2351.2+35397.1+810.7</f>
        <v>41576.299999999996</v>
      </c>
      <c r="H121" s="1">
        <f>350.2+2667.1+2351.2+21583.7+810.7</f>
        <v>27762.9</v>
      </c>
      <c r="I121" s="15">
        <f t="shared" si="2"/>
        <v>66.775783318861954</v>
      </c>
    </row>
    <row r="122" spans="1:9" ht="31.5" customHeight="1" x14ac:dyDescent="0.2">
      <c r="A122" s="33" t="s">
        <v>142</v>
      </c>
      <c r="B122" s="23" t="s">
        <v>1</v>
      </c>
      <c r="C122" s="23" t="s">
        <v>66</v>
      </c>
      <c r="D122" s="23" t="s">
        <v>0</v>
      </c>
      <c r="E122" s="23" t="s">
        <v>290</v>
      </c>
      <c r="F122" s="24" t="s">
        <v>132</v>
      </c>
      <c r="G122" s="25">
        <f>65949.4+81733.2+292.9+836.5+9739.4</f>
        <v>158551.39999999997</v>
      </c>
      <c r="H122" s="1">
        <f>9739.4+836.5+292.9+81733.2+65949.4</f>
        <v>158551.4</v>
      </c>
      <c r="I122" s="15">
        <f t="shared" si="2"/>
        <v>100.00000000000003</v>
      </c>
    </row>
    <row r="123" spans="1:9" ht="159" customHeight="1" x14ac:dyDescent="0.2">
      <c r="A123" s="33" t="s">
        <v>413</v>
      </c>
      <c r="B123" s="23" t="s">
        <v>1</v>
      </c>
      <c r="C123" s="23" t="s">
        <v>66</v>
      </c>
      <c r="D123" s="23" t="s">
        <v>0</v>
      </c>
      <c r="E123" s="23" t="s">
        <v>414</v>
      </c>
      <c r="F123" s="24" t="s">
        <v>474</v>
      </c>
      <c r="G123" s="25">
        <f>SUM(G124:G125)</f>
        <v>1326.7000000000007</v>
      </c>
      <c r="H123" s="52">
        <f>SUM(H124:H125)</f>
        <v>1322.3</v>
      </c>
      <c r="I123" s="15">
        <f t="shared" si="2"/>
        <v>99.668350041456193</v>
      </c>
    </row>
    <row r="124" spans="1:9" ht="31.5" customHeight="1" x14ac:dyDescent="0.2">
      <c r="A124" s="33" t="s">
        <v>136</v>
      </c>
      <c r="B124" s="23" t="s">
        <v>1</v>
      </c>
      <c r="C124" s="23" t="s">
        <v>66</v>
      </c>
      <c r="D124" s="23" t="s">
        <v>0</v>
      </c>
      <c r="E124" s="23" t="s">
        <v>414</v>
      </c>
      <c r="F124" s="24" t="s">
        <v>21</v>
      </c>
      <c r="G124" s="25">
        <v>4.4000000000000004</v>
      </c>
      <c r="H124" s="1">
        <v>0</v>
      </c>
      <c r="I124" s="15">
        <f t="shared" si="2"/>
        <v>0</v>
      </c>
    </row>
    <row r="125" spans="1:9" ht="29.25" customHeight="1" x14ac:dyDescent="0.2">
      <c r="A125" s="33" t="s">
        <v>139</v>
      </c>
      <c r="B125" s="23" t="s">
        <v>1</v>
      </c>
      <c r="C125" s="23" t="s">
        <v>66</v>
      </c>
      <c r="D125" s="23" t="s">
        <v>0</v>
      </c>
      <c r="E125" s="23" t="s">
        <v>414</v>
      </c>
      <c r="F125" s="24" t="s">
        <v>140</v>
      </c>
      <c r="G125" s="25">
        <v>1322.3000000000006</v>
      </c>
      <c r="H125" s="8">
        <v>1322.3</v>
      </c>
      <c r="I125" s="15">
        <f t="shared" si="2"/>
        <v>99.999999999999943</v>
      </c>
    </row>
    <row r="126" spans="1:9" ht="34.5" customHeight="1" x14ac:dyDescent="0.2">
      <c r="A126" s="33" t="s">
        <v>397</v>
      </c>
      <c r="B126" s="23" t="s">
        <v>1</v>
      </c>
      <c r="C126" s="23" t="s">
        <v>66</v>
      </c>
      <c r="D126" s="23" t="s">
        <v>0</v>
      </c>
      <c r="E126" s="23" t="s">
        <v>340</v>
      </c>
      <c r="F126" s="24" t="s">
        <v>474</v>
      </c>
      <c r="G126" s="25">
        <f>SUM(G127)</f>
        <v>3650</v>
      </c>
      <c r="H126" s="52">
        <f>SUM(H127)</f>
        <v>3650</v>
      </c>
      <c r="I126" s="15">
        <f t="shared" si="2"/>
        <v>100</v>
      </c>
    </row>
    <row r="127" spans="1:9" s="12" customFormat="1" ht="31.5" customHeight="1" x14ac:dyDescent="0.2">
      <c r="A127" s="33" t="s">
        <v>142</v>
      </c>
      <c r="B127" s="23" t="s">
        <v>1</v>
      </c>
      <c r="C127" s="23" t="s">
        <v>66</v>
      </c>
      <c r="D127" s="23" t="s">
        <v>0</v>
      </c>
      <c r="E127" s="23" t="s">
        <v>340</v>
      </c>
      <c r="F127" s="24" t="s">
        <v>132</v>
      </c>
      <c r="G127" s="25">
        <v>3650</v>
      </c>
      <c r="H127" s="1">
        <v>3650</v>
      </c>
      <c r="I127" s="15">
        <f t="shared" si="2"/>
        <v>100</v>
      </c>
    </row>
    <row r="128" spans="1:9" s="12" customFormat="1" ht="111" customHeight="1" x14ac:dyDescent="0.2">
      <c r="A128" s="32" t="s">
        <v>415</v>
      </c>
      <c r="B128" s="23" t="s">
        <v>1</v>
      </c>
      <c r="C128" s="23" t="s">
        <v>66</v>
      </c>
      <c r="D128" s="23" t="s">
        <v>0</v>
      </c>
      <c r="E128" s="23" t="s">
        <v>416</v>
      </c>
      <c r="F128" s="24" t="s">
        <v>474</v>
      </c>
      <c r="G128" s="25">
        <f>SUM(G129)</f>
        <v>36374.899999999994</v>
      </c>
      <c r="H128" s="52">
        <f>SUM(H129)</f>
        <v>9730.1</v>
      </c>
      <c r="I128" s="15">
        <f t="shared" si="2"/>
        <v>26.74948934567518</v>
      </c>
    </row>
    <row r="129" spans="1:9" s="12" customFormat="1" ht="31.5" customHeight="1" x14ac:dyDescent="0.2">
      <c r="A129" s="33" t="s">
        <v>139</v>
      </c>
      <c r="B129" s="23" t="s">
        <v>1</v>
      </c>
      <c r="C129" s="23" t="s">
        <v>66</v>
      </c>
      <c r="D129" s="23" t="s">
        <v>0</v>
      </c>
      <c r="E129" s="23" t="s">
        <v>416</v>
      </c>
      <c r="F129" s="24" t="s">
        <v>140</v>
      </c>
      <c r="G129" s="25">
        <v>36374.899999999994</v>
      </c>
      <c r="H129" s="1">
        <v>9730.1</v>
      </c>
      <c r="I129" s="15">
        <f t="shared" si="2"/>
        <v>26.74948934567518</v>
      </c>
    </row>
    <row r="130" spans="1:9" s="12" customFormat="1" ht="33" customHeight="1" x14ac:dyDescent="0.2">
      <c r="A130" s="32" t="s">
        <v>301</v>
      </c>
      <c r="B130" s="23" t="s">
        <v>1</v>
      </c>
      <c r="C130" s="23" t="s">
        <v>66</v>
      </c>
      <c r="D130" s="23" t="s">
        <v>0</v>
      </c>
      <c r="E130" s="23" t="s">
        <v>302</v>
      </c>
      <c r="F130" s="24" t="s">
        <v>474</v>
      </c>
      <c r="G130" s="25">
        <f>SUM(G131)</f>
        <v>1511.6000000000004</v>
      </c>
      <c r="H130" s="52">
        <f>SUM(H131)</f>
        <v>0</v>
      </c>
      <c r="I130" s="15">
        <f t="shared" si="2"/>
        <v>0</v>
      </c>
    </row>
    <row r="131" spans="1:9" s="12" customFormat="1" ht="31.5" customHeight="1" x14ac:dyDescent="0.2">
      <c r="A131" s="33" t="s">
        <v>139</v>
      </c>
      <c r="B131" s="23" t="s">
        <v>1</v>
      </c>
      <c r="C131" s="23" t="s">
        <v>66</v>
      </c>
      <c r="D131" s="23" t="s">
        <v>0</v>
      </c>
      <c r="E131" s="23" t="s">
        <v>302</v>
      </c>
      <c r="F131" s="24" t="s">
        <v>140</v>
      </c>
      <c r="G131" s="25">
        <v>1511.6000000000004</v>
      </c>
      <c r="H131" s="1">
        <v>0</v>
      </c>
      <c r="I131" s="15">
        <f t="shared" si="2"/>
        <v>0</v>
      </c>
    </row>
    <row r="132" spans="1:9" s="12" customFormat="1" ht="111.75" customHeight="1" x14ac:dyDescent="0.2">
      <c r="A132" s="32" t="s">
        <v>417</v>
      </c>
      <c r="B132" s="23" t="s">
        <v>1</v>
      </c>
      <c r="C132" s="23" t="s">
        <v>66</v>
      </c>
      <c r="D132" s="23" t="s">
        <v>0</v>
      </c>
      <c r="E132" s="23" t="s">
        <v>288</v>
      </c>
      <c r="F132" s="24" t="s">
        <v>474</v>
      </c>
      <c r="G132" s="25">
        <f>SUM(G133)</f>
        <v>253812.1</v>
      </c>
      <c r="H132" s="52">
        <f>SUM(H133)</f>
        <v>237611.5</v>
      </c>
      <c r="I132" s="15">
        <f>H132/G132*100</f>
        <v>93.617089177387527</v>
      </c>
    </row>
    <row r="133" spans="1:9" s="12" customFormat="1" ht="31.5" customHeight="1" x14ac:dyDescent="0.2">
      <c r="A133" s="33" t="s">
        <v>139</v>
      </c>
      <c r="B133" s="23" t="s">
        <v>1</v>
      </c>
      <c r="C133" s="23" t="s">
        <v>66</v>
      </c>
      <c r="D133" s="23" t="s">
        <v>0</v>
      </c>
      <c r="E133" s="23" t="s">
        <v>288</v>
      </c>
      <c r="F133" s="24" t="s">
        <v>140</v>
      </c>
      <c r="G133" s="25">
        <v>253812.1</v>
      </c>
      <c r="H133" s="1">
        <v>237611.5</v>
      </c>
      <c r="I133" s="15">
        <f t="shared" si="2"/>
        <v>93.617089177387527</v>
      </c>
    </row>
    <row r="134" spans="1:9" s="12" customFormat="1" ht="47.25" customHeight="1" x14ac:dyDescent="0.2">
      <c r="A134" s="35" t="s">
        <v>233</v>
      </c>
      <c r="B134" s="23" t="s">
        <v>1</v>
      </c>
      <c r="C134" s="23" t="s">
        <v>66</v>
      </c>
      <c r="D134" s="23" t="s">
        <v>1</v>
      </c>
      <c r="E134" s="27" t="s">
        <v>474</v>
      </c>
      <c r="F134" s="24" t="s">
        <v>474</v>
      </c>
      <c r="G134" s="25">
        <f>SUM(G135+G139+G141)</f>
        <v>5725.7000000000007</v>
      </c>
      <c r="H134" s="52">
        <f>SUM(H135+H139+H141)</f>
        <v>5694.8</v>
      </c>
      <c r="I134" s="15">
        <f t="shared" si="2"/>
        <v>99.460327994830322</v>
      </c>
    </row>
    <row r="135" spans="1:9" s="12" customFormat="1" ht="17.25" customHeight="1" x14ac:dyDescent="0.2">
      <c r="A135" s="35" t="s">
        <v>32</v>
      </c>
      <c r="B135" s="23" t="s">
        <v>1</v>
      </c>
      <c r="C135" s="23" t="s">
        <v>66</v>
      </c>
      <c r="D135" s="23" t="s">
        <v>1</v>
      </c>
      <c r="E135" s="23" t="s">
        <v>47</v>
      </c>
      <c r="F135" s="24" t="s">
        <v>474</v>
      </c>
      <c r="G135" s="25">
        <f>SUM(G136:G138)</f>
        <v>5686.2000000000007</v>
      </c>
      <c r="H135" s="52">
        <f>SUM(H136:H138)</f>
        <v>5671</v>
      </c>
      <c r="I135" s="15">
        <f t="shared" si="2"/>
        <v>99.732686152439229</v>
      </c>
    </row>
    <row r="136" spans="1:9" s="12" customFormat="1" ht="47.25" customHeight="1" x14ac:dyDescent="0.2">
      <c r="A136" s="33" t="s">
        <v>18</v>
      </c>
      <c r="B136" s="23" t="s">
        <v>1</v>
      </c>
      <c r="C136" s="23" t="s">
        <v>66</v>
      </c>
      <c r="D136" s="23" t="s">
        <v>1</v>
      </c>
      <c r="E136" s="23" t="s">
        <v>47</v>
      </c>
      <c r="F136" s="24" t="s">
        <v>19</v>
      </c>
      <c r="G136" s="25">
        <v>5619.3</v>
      </c>
      <c r="H136" s="1">
        <v>5612.8</v>
      </c>
      <c r="I136" s="15">
        <f t="shared" si="2"/>
        <v>99.8843272293702</v>
      </c>
    </row>
    <row r="137" spans="1:9" s="12" customFormat="1" ht="31.5" customHeight="1" x14ac:dyDescent="0.2">
      <c r="A137" s="33" t="s">
        <v>136</v>
      </c>
      <c r="B137" s="23" t="s">
        <v>1</v>
      </c>
      <c r="C137" s="23" t="s">
        <v>66</v>
      </c>
      <c r="D137" s="23" t="s">
        <v>1</v>
      </c>
      <c r="E137" s="23" t="s">
        <v>47</v>
      </c>
      <c r="F137" s="24" t="s">
        <v>21</v>
      </c>
      <c r="G137" s="25">
        <v>64.8</v>
      </c>
      <c r="H137" s="1">
        <v>58.2</v>
      </c>
      <c r="I137" s="15">
        <f t="shared" si="2"/>
        <v>89.814814814814824</v>
      </c>
    </row>
    <row r="138" spans="1:9" s="12" customFormat="1" ht="18" customHeight="1" x14ac:dyDescent="0.2">
      <c r="A138" s="33" t="s">
        <v>23</v>
      </c>
      <c r="B138" s="23" t="s">
        <v>1</v>
      </c>
      <c r="C138" s="23" t="s">
        <v>66</v>
      </c>
      <c r="D138" s="23" t="s">
        <v>1</v>
      </c>
      <c r="E138" s="23" t="s">
        <v>47</v>
      </c>
      <c r="F138" s="24" t="s">
        <v>24</v>
      </c>
      <c r="G138" s="25">
        <v>2.1</v>
      </c>
      <c r="H138" s="1">
        <v>0</v>
      </c>
      <c r="I138" s="15">
        <f t="shared" si="2"/>
        <v>0</v>
      </c>
    </row>
    <row r="139" spans="1:9" s="12" customFormat="1" ht="31.5" customHeight="1" x14ac:dyDescent="0.2">
      <c r="A139" s="33" t="s">
        <v>310</v>
      </c>
      <c r="B139" s="23" t="s">
        <v>1</v>
      </c>
      <c r="C139" s="29">
        <v>1</v>
      </c>
      <c r="D139" s="23" t="s">
        <v>1</v>
      </c>
      <c r="E139" s="23" t="s">
        <v>311</v>
      </c>
      <c r="F139" s="24" t="s">
        <v>474</v>
      </c>
      <c r="G139" s="25">
        <f>SUM(G140)</f>
        <v>22.8</v>
      </c>
      <c r="H139" s="52">
        <f>SUM(H140)</f>
        <v>18.3</v>
      </c>
      <c r="I139" s="15">
        <f t="shared" si="2"/>
        <v>80.26315789473685</v>
      </c>
    </row>
    <row r="140" spans="1:9" s="12" customFormat="1" ht="31.5" customHeight="1" x14ac:dyDescent="0.2">
      <c r="A140" s="33" t="s">
        <v>136</v>
      </c>
      <c r="B140" s="23" t="s">
        <v>1</v>
      </c>
      <c r="C140" s="29">
        <v>1</v>
      </c>
      <c r="D140" s="23" t="s">
        <v>1</v>
      </c>
      <c r="E140" s="23" t="s">
        <v>311</v>
      </c>
      <c r="F140" s="23" t="s">
        <v>21</v>
      </c>
      <c r="G140" s="25">
        <v>22.8</v>
      </c>
      <c r="H140" s="1">
        <v>18.3</v>
      </c>
      <c r="I140" s="15">
        <f t="shared" si="2"/>
        <v>80.26315789473685</v>
      </c>
    </row>
    <row r="141" spans="1:9" s="12" customFormat="1" ht="31.5" customHeight="1" x14ac:dyDescent="0.2">
      <c r="A141" s="33" t="s">
        <v>316</v>
      </c>
      <c r="B141" s="23" t="s">
        <v>1</v>
      </c>
      <c r="C141" s="23" t="s">
        <v>66</v>
      </c>
      <c r="D141" s="23" t="s">
        <v>1</v>
      </c>
      <c r="E141" s="23" t="s">
        <v>317</v>
      </c>
      <c r="F141" s="24" t="s">
        <v>474</v>
      </c>
      <c r="G141" s="25">
        <f>SUM(G142)</f>
        <v>16.7</v>
      </c>
      <c r="H141" s="52">
        <f>SUM(H142)</f>
        <v>5.5</v>
      </c>
      <c r="I141" s="15">
        <f t="shared" si="2"/>
        <v>32.934131736526943</v>
      </c>
    </row>
    <row r="142" spans="1:9" s="12" customFormat="1" ht="31.5" customHeight="1" x14ac:dyDescent="0.2">
      <c r="A142" s="33" t="s">
        <v>136</v>
      </c>
      <c r="B142" s="23" t="s">
        <v>1</v>
      </c>
      <c r="C142" s="23" t="s">
        <v>66</v>
      </c>
      <c r="D142" s="23" t="s">
        <v>1</v>
      </c>
      <c r="E142" s="23" t="s">
        <v>317</v>
      </c>
      <c r="F142" s="24" t="s">
        <v>21</v>
      </c>
      <c r="G142" s="25">
        <v>16.7</v>
      </c>
      <c r="H142" s="1">
        <v>5.5</v>
      </c>
      <c r="I142" s="15">
        <f t="shared" si="2"/>
        <v>32.934131736526943</v>
      </c>
    </row>
    <row r="143" spans="1:9" s="12" customFormat="1" ht="31.5" customHeight="1" x14ac:dyDescent="0.2">
      <c r="A143" s="32" t="s">
        <v>184</v>
      </c>
      <c r="B143" s="23" t="s">
        <v>2</v>
      </c>
      <c r="C143" s="27" t="s">
        <v>474</v>
      </c>
      <c r="D143" s="27" t="s">
        <v>474</v>
      </c>
      <c r="E143" s="27" t="s">
        <v>474</v>
      </c>
      <c r="F143" s="24" t="s">
        <v>474</v>
      </c>
      <c r="G143" s="25">
        <f>SUM(G144+G151)</f>
        <v>150428.79999999999</v>
      </c>
      <c r="H143" s="25">
        <f>SUM(H144+H151)</f>
        <v>150428.29999999999</v>
      </c>
      <c r="I143" s="15">
        <f t="shared" si="2"/>
        <v>99.999667616839332</v>
      </c>
    </row>
    <row r="144" spans="1:9" s="12" customFormat="1" ht="31.5" customHeight="1" x14ac:dyDescent="0.2">
      <c r="A144" s="32" t="s">
        <v>185</v>
      </c>
      <c r="B144" s="23" t="s">
        <v>2</v>
      </c>
      <c r="C144" s="23" t="s">
        <v>66</v>
      </c>
      <c r="D144" s="27" t="s">
        <v>474</v>
      </c>
      <c r="E144" s="27" t="s">
        <v>474</v>
      </c>
      <c r="F144" s="24" t="s">
        <v>474</v>
      </c>
      <c r="G144" s="25">
        <f>SUM(G145+G148)</f>
        <v>150357.29999999999</v>
      </c>
      <c r="H144" s="52">
        <f>SUM(H145+H148)</f>
        <v>150357.29999999999</v>
      </c>
      <c r="I144" s="15">
        <f t="shared" ref="I144:I182" si="3">H144/G144*100</f>
        <v>100</v>
      </c>
    </row>
    <row r="145" spans="1:9" s="12" customFormat="1" ht="47.25" customHeight="1" x14ac:dyDescent="0.2">
      <c r="A145" s="32" t="s">
        <v>87</v>
      </c>
      <c r="B145" s="23" t="s">
        <v>2</v>
      </c>
      <c r="C145" s="23" t="s">
        <v>66</v>
      </c>
      <c r="D145" s="23" t="s">
        <v>0</v>
      </c>
      <c r="E145" s="27" t="s">
        <v>474</v>
      </c>
      <c r="F145" s="24" t="s">
        <v>474</v>
      </c>
      <c r="G145" s="25">
        <f>SUM(G146)</f>
        <v>39000</v>
      </c>
      <c r="H145" s="52">
        <f>SUM(H146)</f>
        <v>39000</v>
      </c>
      <c r="I145" s="15">
        <f t="shared" si="3"/>
        <v>100</v>
      </c>
    </row>
    <row r="146" spans="1:9" s="12" customFormat="1" ht="47.25" customHeight="1" x14ac:dyDescent="0.2">
      <c r="A146" s="33" t="s">
        <v>243</v>
      </c>
      <c r="B146" s="23" t="s">
        <v>2</v>
      </c>
      <c r="C146" s="23" t="s">
        <v>66</v>
      </c>
      <c r="D146" s="23" t="s">
        <v>0</v>
      </c>
      <c r="E146" s="23" t="s">
        <v>244</v>
      </c>
      <c r="F146" s="24" t="s">
        <v>474</v>
      </c>
      <c r="G146" s="30">
        <f>SUM(G147)</f>
        <v>39000</v>
      </c>
      <c r="H146" s="30">
        <f>SUM(H147)</f>
        <v>39000</v>
      </c>
      <c r="I146" s="15">
        <f t="shared" si="3"/>
        <v>100</v>
      </c>
    </row>
    <row r="147" spans="1:9" s="12" customFormat="1" ht="18" customHeight="1" x14ac:dyDescent="0.2">
      <c r="A147" s="33" t="s">
        <v>9</v>
      </c>
      <c r="B147" s="23" t="s">
        <v>2</v>
      </c>
      <c r="C147" s="23" t="s">
        <v>66</v>
      </c>
      <c r="D147" s="23" t="s">
        <v>0</v>
      </c>
      <c r="E147" s="23" t="s">
        <v>244</v>
      </c>
      <c r="F147" s="24" t="s">
        <v>28</v>
      </c>
      <c r="G147" s="25">
        <v>39000</v>
      </c>
      <c r="H147" s="1">
        <v>39000</v>
      </c>
      <c r="I147" s="15">
        <f t="shared" si="3"/>
        <v>100</v>
      </c>
    </row>
    <row r="148" spans="1:9" s="12" customFormat="1" ht="31.5" customHeight="1" x14ac:dyDescent="0.2">
      <c r="A148" s="33" t="s">
        <v>361</v>
      </c>
      <c r="B148" s="23" t="s">
        <v>2</v>
      </c>
      <c r="C148" s="23" t="s">
        <v>66</v>
      </c>
      <c r="D148" s="23" t="s">
        <v>1</v>
      </c>
      <c r="E148" s="27" t="s">
        <v>474</v>
      </c>
      <c r="F148" s="24" t="s">
        <v>474</v>
      </c>
      <c r="G148" s="25">
        <f>SUM(G149)</f>
        <v>111357.29999999999</v>
      </c>
      <c r="H148" s="25">
        <f>SUM(H149)</f>
        <v>111357.3</v>
      </c>
      <c r="I148" s="15">
        <f t="shared" si="3"/>
        <v>100.00000000000003</v>
      </c>
    </row>
    <row r="149" spans="1:9" s="12" customFormat="1" ht="31.5" customHeight="1" x14ac:dyDescent="0.2">
      <c r="A149" s="33" t="s">
        <v>363</v>
      </c>
      <c r="B149" s="23" t="s">
        <v>2</v>
      </c>
      <c r="C149" s="23" t="s">
        <v>66</v>
      </c>
      <c r="D149" s="23" t="s">
        <v>1</v>
      </c>
      <c r="E149" s="23" t="s">
        <v>362</v>
      </c>
      <c r="F149" s="24" t="s">
        <v>474</v>
      </c>
      <c r="G149" s="25">
        <f>SUM(G150)</f>
        <v>111357.29999999999</v>
      </c>
      <c r="H149" s="52">
        <f>SUM(H150)</f>
        <v>111357.3</v>
      </c>
      <c r="I149" s="15">
        <f t="shared" si="3"/>
        <v>100.00000000000003</v>
      </c>
    </row>
    <row r="150" spans="1:9" s="12" customFormat="1" ht="18" customHeight="1" x14ac:dyDescent="0.2">
      <c r="A150" s="33" t="s">
        <v>9</v>
      </c>
      <c r="B150" s="23" t="s">
        <v>2</v>
      </c>
      <c r="C150" s="23" t="s">
        <v>66</v>
      </c>
      <c r="D150" s="23" t="s">
        <v>1</v>
      </c>
      <c r="E150" s="23" t="s">
        <v>362</v>
      </c>
      <c r="F150" s="24" t="s">
        <v>28</v>
      </c>
      <c r="G150" s="25">
        <v>111357.29999999999</v>
      </c>
      <c r="H150" s="1">
        <v>111357.3</v>
      </c>
      <c r="I150" s="15">
        <f t="shared" si="3"/>
        <v>100.00000000000003</v>
      </c>
    </row>
    <row r="151" spans="1:9" s="12" customFormat="1" ht="18" customHeight="1" x14ac:dyDescent="0.2">
      <c r="A151" s="35" t="s">
        <v>186</v>
      </c>
      <c r="B151" s="23" t="s">
        <v>2</v>
      </c>
      <c r="C151" s="23" t="s">
        <v>113</v>
      </c>
      <c r="D151" s="27" t="s">
        <v>474</v>
      </c>
      <c r="E151" s="27" t="s">
        <v>474</v>
      </c>
      <c r="F151" s="24" t="s">
        <v>474</v>
      </c>
      <c r="G151" s="25">
        <f t="shared" ref="G151:H153" si="4">SUM(G152)</f>
        <v>71.5</v>
      </c>
      <c r="H151" s="1">
        <f t="shared" si="4"/>
        <v>71</v>
      </c>
      <c r="I151" s="15">
        <f t="shared" si="3"/>
        <v>99.300699300699307</v>
      </c>
    </row>
    <row r="152" spans="1:9" s="12" customFormat="1" ht="47.25" customHeight="1" x14ac:dyDescent="0.2">
      <c r="A152" s="35" t="s">
        <v>80</v>
      </c>
      <c r="B152" s="23" t="s">
        <v>2</v>
      </c>
      <c r="C152" s="23" t="s">
        <v>113</v>
      </c>
      <c r="D152" s="23" t="s">
        <v>0</v>
      </c>
      <c r="E152" s="27" t="s">
        <v>474</v>
      </c>
      <c r="F152" s="24" t="s">
        <v>474</v>
      </c>
      <c r="G152" s="25">
        <f t="shared" si="4"/>
        <v>71.5</v>
      </c>
      <c r="H152" s="25">
        <f t="shared" si="4"/>
        <v>71</v>
      </c>
      <c r="I152" s="15">
        <f t="shared" si="3"/>
        <v>99.300699300699307</v>
      </c>
    </row>
    <row r="153" spans="1:9" s="12" customFormat="1" ht="18" customHeight="1" x14ac:dyDescent="0.2">
      <c r="A153" s="32" t="s">
        <v>81</v>
      </c>
      <c r="B153" s="23" t="s">
        <v>2</v>
      </c>
      <c r="C153" s="23" t="s">
        <v>113</v>
      </c>
      <c r="D153" s="23" t="s">
        <v>0</v>
      </c>
      <c r="E153" s="23" t="s">
        <v>82</v>
      </c>
      <c r="F153" s="24" t="s">
        <v>474</v>
      </c>
      <c r="G153" s="25">
        <f t="shared" si="4"/>
        <v>71.5</v>
      </c>
      <c r="H153" s="52">
        <f t="shared" si="4"/>
        <v>71</v>
      </c>
      <c r="I153" s="15">
        <f t="shared" si="3"/>
        <v>99.300699300699307</v>
      </c>
    </row>
    <row r="154" spans="1:9" s="12" customFormat="1" ht="18" customHeight="1" x14ac:dyDescent="0.2">
      <c r="A154" s="33" t="s">
        <v>143</v>
      </c>
      <c r="B154" s="23" t="s">
        <v>2</v>
      </c>
      <c r="C154" s="23" t="s">
        <v>113</v>
      </c>
      <c r="D154" s="23" t="s">
        <v>0</v>
      </c>
      <c r="E154" s="23" t="s">
        <v>82</v>
      </c>
      <c r="F154" s="24" t="s">
        <v>144</v>
      </c>
      <c r="G154" s="25">
        <v>71.5</v>
      </c>
      <c r="H154" s="1">
        <v>71</v>
      </c>
      <c r="I154" s="15">
        <f t="shared" si="3"/>
        <v>99.300699300699307</v>
      </c>
    </row>
    <row r="155" spans="1:9" s="12" customFormat="1" ht="32.25" customHeight="1" x14ac:dyDescent="0.2">
      <c r="A155" s="32" t="s">
        <v>187</v>
      </c>
      <c r="B155" s="23" t="s">
        <v>3</v>
      </c>
      <c r="C155" s="27" t="s">
        <v>474</v>
      </c>
      <c r="D155" s="27" t="s">
        <v>474</v>
      </c>
      <c r="E155" s="27" t="s">
        <v>474</v>
      </c>
      <c r="F155" s="24" t="s">
        <v>474</v>
      </c>
      <c r="G155" s="25">
        <f>SUM(G156+G176+G186)</f>
        <v>154589.20000000004</v>
      </c>
      <c r="H155" s="25">
        <f>SUM(H156+H176+H186)</f>
        <v>154003.79999999999</v>
      </c>
      <c r="I155" s="15">
        <f t="shared" si="3"/>
        <v>99.621318953717292</v>
      </c>
    </row>
    <row r="156" spans="1:9" s="12" customFormat="1" ht="31.5" customHeight="1" x14ac:dyDescent="0.2">
      <c r="A156" s="32" t="s">
        <v>188</v>
      </c>
      <c r="B156" s="23" t="s">
        <v>3</v>
      </c>
      <c r="C156" s="23" t="s">
        <v>66</v>
      </c>
      <c r="D156" s="27" t="s">
        <v>474</v>
      </c>
      <c r="E156" s="27" t="s">
        <v>474</v>
      </c>
      <c r="F156" s="24" t="s">
        <v>474</v>
      </c>
      <c r="G156" s="25">
        <f>SUM(G157+G165+G171)</f>
        <v>132894.90000000002</v>
      </c>
      <c r="H156" s="25">
        <f>SUM(H157+H165+H171)</f>
        <v>132566.5</v>
      </c>
      <c r="I156" s="15">
        <f t="shared" si="3"/>
        <v>99.752887432098575</v>
      </c>
    </row>
    <row r="157" spans="1:9" s="12" customFormat="1" ht="34.5" customHeight="1" x14ac:dyDescent="0.2">
      <c r="A157" s="32" t="s">
        <v>112</v>
      </c>
      <c r="B157" s="23" t="s">
        <v>3</v>
      </c>
      <c r="C157" s="23" t="s">
        <v>66</v>
      </c>
      <c r="D157" s="23" t="s">
        <v>0</v>
      </c>
      <c r="E157" s="27" t="s">
        <v>474</v>
      </c>
      <c r="F157" s="24" t="s">
        <v>474</v>
      </c>
      <c r="G157" s="25">
        <f>SUM(G158+G161+G163)</f>
        <v>3752.1000000000004</v>
      </c>
      <c r="H157" s="25">
        <f>SUM(H158+H161+H163)</f>
        <v>3661</v>
      </c>
      <c r="I157" s="15">
        <f t="shared" si="3"/>
        <v>97.572026331920782</v>
      </c>
    </row>
    <row r="158" spans="1:9" s="12" customFormat="1" ht="16.5" customHeight="1" x14ac:dyDescent="0.2">
      <c r="A158" s="32" t="s">
        <v>32</v>
      </c>
      <c r="B158" s="23" t="s">
        <v>3</v>
      </c>
      <c r="C158" s="23" t="s">
        <v>66</v>
      </c>
      <c r="D158" s="23" t="s">
        <v>0</v>
      </c>
      <c r="E158" s="23" t="s">
        <v>47</v>
      </c>
      <c r="F158" s="24" t="s">
        <v>474</v>
      </c>
      <c r="G158" s="25">
        <f>SUM(G159:G160)</f>
        <v>3722</v>
      </c>
      <c r="H158" s="52">
        <f>SUM(H159:H160)</f>
        <v>3633.7</v>
      </c>
      <c r="I158" s="15">
        <f t="shared" si="3"/>
        <v>97.627619559376683</v>
      </c>
    </row>
    <row r="159" spans="1:9" s="12" customFormat="1" ht="32.25" customHeight="1" x14ac:dyDescent="0.2">
      <c r="A159" s="33" t="s">
        <v>18</v>
      </c>
      <c r="B159" s="23" t="s">
        <v>3</v>
      </c>
      <c r="C159" s="23" t="s">
        <v>66</v>
      </c>
      <c r="D159" s="23" t="s">
        <v>0</v>
      </c>
      <c r="E159" s="23" t="s">
        <v>47</v>
      </c>
      <c r="F159" s="24" t="s">
        <v>19</v>
      </c>
      <c r="G159" s="25">
        <v>3671</v>
      </c>
      <c r="H159" s="1">
        <v>3590.5</v>
      </c>
      <c r="I159" s="15">
        <f t="shared" si="3"/>
        <v>97.807137019885587</v>
      </c>
    </row>
    <row r="160" spans="1:9" s="12" customFormat="1" ht="31.5" customHeight="1" x14ac:dyDescent="0.2">
      <c r="A160" s="33" t="s">
        <v>136</v>
      </c>
      <c r="B160" s="23" t="s">
        <v>3</v>
      </c>
      <c r="C160" s="23" t="s">
        <v>66</v>
      </c>
      <c r="D160" s="23" t="s">
        <v>0</v>
      </c>
      <c r="E160" s="23" t="s">
        <v>47</v>
      </c>
      <c r="F160" s="24" t="s">
        <v>21</v>
      </c>
      <c r="G160" s="25">
        <v>51</v>
      </c>
      <c r="H160" s="1">
        <v>43.2</v>
      </c>
      <c r="I160" s="15">
        <f t="shared" si="3"/>
        <v>84.705882352941188</v>
      </c>
    </row>
    <row r="161" spans="1:9" s="12" customFormat="1" ht="31.5" customHeight="1" x14ac:dyDescent="0.2">
      <c r="A161" s="33" t="s">
        <v>310</v>
      </c>
      <c r="B161" s="23" t="s">
        <v>3</v>
      </c>
      <c r="C161" s="29">
        <v>1</v>
      </c>
      <c r="D161" s="23" t="s">
        <v>0</v>
      </c>
      <c r="E161" s="23" t="s">
        <v>311</v>
      </c>
      <c r="F161" s="24" t="s">
        <v>474</v>
      </c>
      <c r="G161" s="25">
        <f>SUM(G162)</f>
        <v>13.8</v>
      </c>
      <c r="H161" s="25">
        <f>SUM(H162)</f>
        <v>13.8</v>
      </c>
      <c r="I161" s="15">
        <f t="shared" si="3"/>
        <v>100</v>
      </c>
    </row>
    <row r="162" spans="1:9" s="12" customFormat="1" ht="31.5" customHeight="1" x14ac:dyDescent="0.2">
      <c r="A162" s="33" t="s">
        <v>136</v>
      </c>
      <c r="B162" s="23" t="s">
        <v>3</v>
      </c>
      <c r="C162" s="29">
        <v>1</v>
      </c>
      <c r="D162" s="23" t="s">
        <v>0</v>
      </c>
      <c r="E162" s="23" t="s">
        <v>311</v>
      </c>
      <c r="F162" s="23" t="s">
        <v>21</v>
      </c>
      <c r="G162" s="25">
        <v>13.8</v>
      </c>
      <c r="H162" s="1">
        <v>13.8</v>
      </c>
      <c r="I162" s="15">
        <f t="shared" si="3"/>
        <v>100</v>
      </c>
    </row>
    <row r="163" spans="1:9" s="12" customFormat="1" ht="31.5" customHeight="1" x14ac:dyDescent="0.2">
      <c r="A163" s="33" t="s">
        <v>316</v>
      </c>
      <c r="B163" s="23" t="s">
        <v>3</v>
      </c>
      <c r="C163" s="23" t="s">
        <v>66</v>
      </c>
      <c r="D163" s="23" t="s">
        <v>0</v>
      </c>
      <c r="E163" s="23" t="s">
        <v>317</v>
      </c>
      <c r="F163" s="24" t="s">
        <v>474</v>
      </c>
      <c r="G163" s="25">
        <f>SUM(G164)</f>
        <v>16.3</v>
      </c>
      <c r="H163" s="25">
        <f>SUM(H164)</f>
        <v>13.5</v>
      </c>
      <c r="I163" s="15">
        <f t="shared" si="3"/>
        <v>82.822085889570545</v>
      </c>
    </row>
    <row r="164" spans="1:9" s="12" customFormat="1" ht="31.5" customHeight="1" x14ac:dyDescent="0.2">
      <c r="A164" s="33" t="s">
        <v>136</v>
      </c>
      <c r="B164" s="23" t="s">
        <v>3</v>
      </c>
      <c r="C164" s="23" t="s">
        <v>66</v>
      </c>
      <c r="D164" s="23" t="s">
        <v>0</v>
      </c>
      <c r="E164" s="23" t="s">
        <v>317</v>
      </c>
      <c r="F164" s="24" t="s">
        <v>21</v>
      </c>
      <c r="G164" s="25">
        <v>16.3</v>
      </c>
      <c r="H164" s="1">
        <v>13.5</v>
      </c>
      <c r="I164" s="15">
        <f t="shared" si="3"/>
        <v>82.822085889570545</v>
      </c>
    </row>
    <row r="165" spans="1:9" s="12" customFormat="1" ht="47.25" customHeight="1" x14ac:dyDescent="0.2">
      <c r="A165" s="32" t="s">
        <v>189</v>
      </c>
      <c r="B165" s="23" t="s">
        <v>3</v>
      </c>
      <c r="C165" s="23" t="s">
        <v>66</v>
      </c>
      <c r="D165" s="23" t="s">
        <v>1</v>
      </c>
      <c r="E165" s="27" t="s">
        <v>474</v>
      </c>
      <c r="F165" s="24" t="s">
        <v>474</v>
      </c>
      <c r="G165" s="25">
        <f>SUM(G166)</f>
        <v>14272.099999999999</v>
      </c>
      <c r="H165" s="25">
        <f>SUM(H166)</f>
        <v>14034.8</v>
      </c>
      <c r="I165" s="15">
        <f t="shared" si="3"/>
        <v>98.337315461634944</v>
      </c>
    </row>
    <row r="166" spans="1:9" s="12" customFormat="1" ht="63" customHeight="1" x14ac:dyDescent="0.2">
      <c r="A166" s="35" t="s">
        <v>36</v>
      </c>
      <c r="B166" s="23" t="s">
        <v>3</v>
      </c>
      <c r="C166" s="23" t="s">
        <v>66</v>
      </c>
      <c r="D166" s="23" t="s">
        <v>1</v>
      </c>
      <c r="E166" s="23" t="s">
        <v>61</v>
      </c>
      <c r="F166" s="24" t="s">
        <v>474</v>
      </c>
      <c r="G166" s="25">
        <f>SUM(G167:G170)</f>
        <v>14272.099999999999</v>
      </c>
      <c r="H166" s="25">
        <f>SUM(H167:H170)</f>
        <v>14034.8</v>
      </c>
      <c r="I166" s="15">
        <f t="shared" si="3"/>
        <v>98.337315461634944</v>
      </c>
    </row>
    <row r="167" spans="1:9" s="12" customFormat="1" ht="47.25" customHeight="1" x14ac:dyDescent="0.2">
      <c r="A167" s="33" t="s">
        <v>18</v>
      </c>
      <c r="B167" s="23" t="s">
        <v>3</v>
      </c>
      <c r="C167" s="23" t="s">
        <v>66</v>
      </c>
      <c r="D167" s="23" t="s">
        <v>1</v>
      </c>
      <c r="E167" s="23" t="s">
        <v>61</v>
      </c>
      <c r="F167" s="24" t="s">
        <v>19</v>
      </c>
      <c r="G167" s="25">
        <v>10563</v>
      </c>
      <c r="H167" s="1">
        <v>10543</v>
      </c>
      <c r="I167" s="15">
        <f t="shared" si="3"/>
        <v>99.810659850421274</v>
      </c>
    </row>
    <row r="168" spans="1:9" s="12" customFormat="1" ht="31.5" customHeight="1" x14ac:dyDescent="0.2">
      <c r="A168" s="33" t="s">
        <v>136</v>
      </c>
      <c r="B168" s="23" t="s">
        <v>3</v>
      </c>
      <c r="C168" s="23" t="s">
        <v>66</v>
      </c>
      <c r="D168" s="23" t="s">
        <v>1</v>
      </c>
      <c r="E168" s="23" t="s">
        <v>61</v>
      </c>
      <c r="F168" s="24" t="s">
        <v>21</v>
      </c>
      <c r="G168" s="25">
        <v>2408.4</v>
      </c>
      <c r="H168" s="1">
        <v>2191.1</v>
      </c>
      <c r="I168" s="15">
        <f t="shared" si="3"/>
        <v>90.977412389968435</v>
      </c>
    </row>
    <row r="169" spans="1:9" s="12" customFormat="1" ht="18" customHeight="1" x14ac:dyDescent="0.2">
      <c r="A169" s="33" t="s">
        <v>9</v>
      </c>
      <c r="B169" s="23" t="s">
        <v>3</v>
      </c>
      <c r="C169" s="23" t="s">
        <v>66</v>
      </c>
      <c r="D169" s="23" t="s">
        <v>1</v>
      </c>
      <c r="E169" s="23" t="s">
        <v>61</v>
      </c>
      <c r="F169" s="24" t="s">
        <v>28</v>
      </c>
      <c r="G169" s="25">
        <v>1288.9000000000001</v>
      </c>
      <c r="H169" s="1">
        <v>1288.9000000000001</v>
      </c>
      <c r="I169" s="15">
        <f t="shared" si="3"/>
        <v>100</v>
      </c>
    </row>
    <row r="170" spans="1:9" s="12" customFormat="1" ht="18" customHeight="1" x14ac:dyDescent="0.2">
      <c r="A170" s="33" t="s">
        <v>23</v>
      </c>
      <c r="B170" s="23" t="s">
        <v>3</v>
      </c>
      <c r="C170" s="23" t="s">
        <v>66</v>
      </c>
      <c r="D170" s="23" t="s">
        <v>1</v>
      </c>
      <c r="E170" s="23" t="s">
        <v>61</v>
      </c>
      <c r="F170" s="24" t="s">
        <v>24</v>
      </c>
      <c r="G170" s="25">
        <v>11.8</v>
      </c>
      <c r="H170" s="1">
        <v>11.8</v>
      </c>
      <c r="I170" s="15">
        <f t="shared" si="3"/>
        <v>100</v>
      </c>
    </row>
    <row r="171" spans="1:9" s="12" customFormat="1" ht="47.25" customHeight="1" x14ac:dyDescent="0.2">
      <c r="A171" s="34" t="s">
        <v>190</v>
      </c>
      <c r="B171" s="23" t="s">
        <v>3</v>
      </c>
      <c r="C171" s="23" t="s">
        <v>66</v>
      </c>
      <c r="D171" s="23" t="s">
        <v>2</v>
      </c>
      <c r="E171" s="27" t="s">
        <v>474</v>
      </c>
      <c r="F171" s="24" t="s">
        <v>474</v>
      </c>
      <c r="G171" s="25">
        <f>SUM(G172+G174)</f>
        <v>114870.70000000001</v>
      </c>
      <c r="H171" s="25">
        <f>SUM(H172+H174)</f>
        <v>114870.70000000001</v>
      </c>
      <c r="I171" s="15">
        <f t="shared" si="3"/>
        <v>100</v>
      </c>
    </row>
    <row r="172" spans="1:9" s="12" customFormat="1" ht="63" customHeight="1" x14ac:dyDescent="0.2">
      <c r="A172" s="35" t="s">
        <v>127</v>
      </c>
      <c r="B172" s="23" t="s">
        <v>3</v>
      </c>
      <c r="C172" s="23" t="s">
        <v>66</v>
      </c>
      <c r="D172" s="23" t="s">
        <v>2</v>
      </c>
      <c r="E172" s="23" t="s">
        <v>61</v>
      </c>
      <c r="F172" s="24" t="s">
        <v>474</v>
      </c>
      <c r="G172" s="25">
        <f>SUM(G173)</f>
        <v>114626.6</v>
      </c>
      <c r="H172" s="1">
        <f>SUM(H173)</f>
        <v>114626.6</v>
      </c>
      <c r="I172" s="15">
        <f t="shared" si="3"/>
        <v>100</v>
      </c>
    </row>
    <row r="173" spans="1:9" s="12" customFormat="1" ht="31.5" customHeight="1" x14ac:dyDescent="0.2">
      <c r="A173" s="33" t="s">
        <v>142</v>
      </c>
      <c r="B173" s="23" t="s">
        <v>3</v>
      </c>
      <c r="C173" s="23" t="s">
        <v>66</v>
      </c>
      <c r="D173" s="23" t="s">
        <v>2</v>
      </c>
      <c r="E173" s="23" t="s">
        <v>61</v>
      </c>
      <c r="F173" s="24" t="s">
        <v>132</v>
      </c>
      <c r="G173" s="25">
        <v>114626.6</v>
      </c>
      <c r="H173" s="1">
        <v>114626.6</v>
      </c>
      <c r="I173" s="15">
        <f t="shared" si="3"/>
        <v>100</v>
      </c>
    </row>
    <row r="174" spans="1:9" s="12" customFormat="1" ht="96" customHeight="1" x14ac:dyDescent="0.2">
      <c r="A174" s="33" t="s">
        <v>418</v>
      </c>
      <c r="B174" s="23" t="s">
        <v>3</v>
      </c>
      <c r="C174" s="23" t="s">
        <v>66</v>
      </c>
      <c r="D174" s="23" t="s">
        <v>2</v>
      </c>
      <c r="E174" s="23" t="s">
        <v>419</v>
      </c>
      <c r="F174" s="24" t="s">
        <v>474</v>
      </c>
      <c r="G174" s="25">
        <f>SUM(G175)</f>
        <v>244.1</v>
      </c>
      <c r="H174" s="1">
        <f>SUM(H175)</f>
        <v>244.1</v>
      </c>
      <c r="I174" s="15">
        <f t="shared" si="3"/>
        <v>100</v>
      </c>
    </row>
    <row r="175" spans="1:9" s="12" customFormat="1" ht="31.5" customHeight="1" x14ac:dyDescent="0.2">
      <c r="A175" s="33" t="s">
        <v>142</v>
      </c>
      <c r="B175" s="23" t="s">
        <v>3</v>
      </c>
      <c r="C175" s="23" t="s">
        <v>66</v>
      </c>
      <c r="D175" s="23" t="s">
        <v>2</v>
      </c>
      <c r="E175" s="23" t="s">
        <v>419</v>
      </c>
      <c r="F175" s="24" t="s">
        <v>132</v>
      </c>
      <c r="G175" s="25">
        <v>244.1</v>
      </c>
      <c r="H175" s="1">
        <v>244.1</v>
      </c>
      <c r="I175" s="15">
        <f t="shared" si="3"/>
        <v>100</v>
      </c>
    </row>
    <row r="176" spans="1:9" s="12" customFormat="1" ht="33" customHeight="1" x14ac:dyDescent="0.2">
      <c r="A176" s="35" t="s">
        <v>191</v>
      </c>
      <c r="B176" s="23" t="s">
        <v>3</v>
      </c>
      <c r="C176" s="23" t="s">
        <v>113</v>
      </c>
      <c r="D176" s="27" t="s">
        <v>474</v>
      </c>
      <c r="E176" s="27" t="s">
        <v>474</v>
      </c>
      <c r="F176" s="24" t="s">
        <v>474</v>
      </c>
      <c r="G176" s="25">
        <f>SUM(G177)</f>
        <v>1027.2</v>
      </c>
      <c r="H176" s="25">
        <f>SUM(H177)</f>
        <v>927.8</v>
      </c>
      <c r="I176" s="15">
        <f t="shared" si="3"/>
        <v>90.323208722741427</v>
      </c>
    </row>
    <row r="177" spans="1:9" s="12" customFormat="1" ht="63" customHeight="1" x14ac:dyDescent="0.2">
      <c r="A177" s="35" t="s">
        <v>249</v>
      </c>
      <c r="B177" s="23" t="s">
        <v>3</v>
      </c>
      <c r="C177" s="23" t="s">
        <v>113</v>
      </c>
      <c r="D177" s="23" t="s">
        <v>0</v>
      </c>
      <c r="E177" s="27" t="s">
        <v>474</v>
      </c>
      <c r="F177" s="24" t="s">
        <v>474</v>
      </c>
      <c r="G177" s="25">
        <f>SUM(G178+G180+G183)</f>
        <v>1027.2</v>
      </c>
      <c r="H177" s="25">
        <f>SUM(H178+H180+H183)</f>
        <v>927.8</v>
      </c>
      <c r="I177" s="15">
        <f t="shared" si="3"/>
        <v>90.323208722741427</v>
      </c>
    </row>
    <row r="178" spans="1:9" s="12" customFormat="1" ht="31.5" customHeight="1" x14ac:dyDescent="0.2">
      <c r="A178" s="35" t="s">
        <v>400</v>
      </c>
      <c r="B178" s="23" t="s">
        <v>3</v>
      </c>
      <c r="C178" s="23" t="s">
        <v>113</v>
      </c>
      <c r="D178" s="23" t="s">
        <v>0</v>
      </c>
      <c r="E178" s="23" t="s">
        <v>401</v>
      </c>
      <c r="F178" s="24" t="s">
        <v>474</v>
      </c>
      <c r="G178" s="25">
        <f>SUM(G179)</f>
        <v>107.6</v>
      </c>
      <c r="H178" s="25">
        <f>SUM(H179)</f>
        <v>107.6</v>
      </c>
      <c r="I178" s="15">
        <f t="shared" si="3"/>
        <v>100</v>
      </c>
    </row>
    <row r="179" spans="1:9" s="12" customFormat="1" ht="31.5" customHeight="1" x14ac:dyDescent="0.2">
      <c r="A179" s="33" t="s">
        <v>142</v>
      </c>
      <c r="B179" s="23" t="s">
        <v>3</v>
      </c>
      <c r="C179" s="23" t="s">
        <v>113</v>
      </c>
      <c r="D179" s="23" t="s">
        <v>0</v>
      </c>
      <c r="E179" s="23" t="s">
        <v>401</v>
      </c>
      <c r="F179" s="24" t="s">
        <v>132</v>
      </c>
      <c r="G179" s="25">
        <v>107.6</v>
      </c>
      <c r="H179" s="1">
        <v>107.6</v>
      </c>
      <c r="I179" s="15">
        <f t="shared" si="3"/>
        <v>100</v>
      </c>
    </row>
    <row r="180" spans="1:9" s="12" customFormat="1" ht="63" customHeight="1" x14ac:dyDescent="0.2">
      <c r="A180" s="36" t="s">
        <v>192</v>
      </c>
      <c r="B180" s="23" t="s">
        <v>3</v>
      </c>
      <c r="C180" s="23" t="s">
        <v>113</v>
      </c>
      <c r="D180" s="23" t="s">
        <v>0</v>
      </c>
      <c r="E180" s="23" t="s">
        <v>179</v>
      </c>
      <c r="F180" s="24" t="s">
        <v>474</v>
      </c>
      <c r="G180" s="25">
        <f>SUM(G181:G182)</f>
        <v>844.3</v>
      </c>
      <c r="H180" s="25">
        <f>SUM(H181:H182)</f>
        <v>744.9</v>
      </c>
      <c r="I180" s="15">
        <f t="shared" si="3"/>
        <v>88.22693355442378</v>
      </c>
    </row>
    <row r="181" spans="1:9" s="12" customFormat="1" ht="47.25" customHeight="1" x14ac:dyDescent="0.2">
      <c r="A181" s="33" t="s">
        <v>18</v>
      </c>
      <c r="B181" s="23" t="s">
        <v>3</v>
      </c>
      <c r="C181" s="23" t="s">
        <v>113</v>
      </c>
      <c r="D181" s="23" t="s">
        <v>0</v>
      </c>
      <c r="E181" s="23" t="s">
        <v>179</v>
      </c>
      <c r="F181" s="24" t="s">
        <v>19</v>
      </c>
      <c r="G181" s="25">
        <v>225</v>
      </c>
      <c r="H181" s="1">
        <v>225</v>
      </c>
      <c r="I181" s="15">
        <f t="shared" si="3"/>
        <v>100</v>
      </c>
    </row>
    <row r="182" spans="1:9" s="12" customFormat="1" ht="31.5" customHeight="1" x14ac:dyDescent="0.2">
      <c r="A182" s="34" t="s">
        <v>142</v>
      </c>
      <c r="B182" s="23" t="s">
        <v>3</v>
      </c>
      <c r="C182" s="23" t="s">
        <v>113</v>
      </c>
      <c r="D182" s="23" t="s">
        <v>0</v>
      </c>
      <c r="E182" s="23" t="s">
        <v>179</v>
      </c>
      <c r="F182" s="24" t="s">
        <v>132</v>
      </c>
      <c r="G182" s="25">
        <v>619.29999999999995</v>
      </c>
      <c r="H182" s="1">
        <v>519.9</v>
      </c>
      <c r="I182" s="15">
        <f t="shared" si="3"/>
        <v>83.949620539318587</v>
      </c>
    </row>
    <row r="183" spans="1:9" s="12" customFormat="1" ht="124.5" customHeight="1" x14ac:dyDescent="0.2">
      <c r="A183" s="37" t="s">
        <v>255</v>
      </c>
      <c r="B183" s="23" t="s">
        <v>3</v>
      </c>
      <c r="C183" s="23" t="s">
        <v>113</v>
      </c>
      <c r="D183" s="23" t="s">
        <v>0</v>
      </c>
      <c r="E183" s="23" t="s">
        <v>101</v>
      </c>
      <c r="F183" s="24" t="s">
        <v>474</v>
      </c>
      <c r="G183" s="25">
        <f>SUM(G184:G185)</f>
        <v>75.3</v>
      </c>
      <c r="H183" s="25">
        <f>SUM(H184:H185)</f>
        <v>75.3</v>
      </c>
      <c r="I183" s="15">
        <f t="shared" ref="I183:I229" si="5">H183/G183*100</f>
        <v>100</v>
      </c>
    </row>
    <row r="184" spans="1:9" s="12" customFormat="1" ht="33" customHeight="1" x14ac:dyDescent="0.2">
      <c r="A184" s="33" t="s">
        <v>136</v>
      </c>
      <c r="B184" s="23" t="s">
        <v>3</v>
      </c>
      <c r="C184" s="23" t="s">
        <v>113</v>
      </c>
      <c r="D184" s="23" t="s">
        <v>0</v>
      </c>
      <c r="E184" s="23" t="s">
        <v>101</v>
      </c>
      <c r="F184" s="24" t="s">
        <v>21</v>
      </c>
      <c r="G184" s="25">
        <v>1.1000000000000001</v>
      </c>
      <c r="H184" s="1">
        <v>1.1000000000000001</v>
      </c>
      <c r="I184" s="15">
        <f t="shared" si="5"/>
        <v>100</v>
      </c>
    </row>
    <row r="185" spans="1:9" s="12" customFormat="1" ht="31.5" customHeight="1" x14ac:dyDescent="0.2">
      <c r="A185" s="33" t="s">
        <v>142</v>
      </c>
      <c r="B185" s="23" t="s">
        <v>3</v>
      </c>
      <c r="C185" s="23" t="s">
        <v>113</v>
      </c>
      <c r="D185" s="23" t="s">
        <v>0</v>
      </c>
      <c r="E185" s="23" t="s">
        <v>101</v>
      </c>
      <c r="F185" s="24" t="s">
        <v>132</v>
      </c>
      <c r="G185" s="25">
        <v>74.2</v>
      </c>
      <c r="H185" s="1">
        <v>74.2</v>
      </c>
      <c r="I185" s="15">
        <f t="shared" si="5"/>
        <v>100</v>
      </c>
    </row>
    <row r="186" spans="1:9" s="12" customFormat="1" ht="18" customHeight="1" x14ac:dyDescent="0.2">
      <c r="A186" s="32" t="s">
        <v>250</v>
      </c>
      <c r="B186" s="23" t="s">
        <v>3</v>
      </c>
      <c r="C186" s="23" t="s">
        <v>122</v>
      </c>
      <c r="D186" s="27" t="s">
        <v>474</v>
      </c>
      <c r="E186" s="27" t="s">
        <v>474</v>
      </c>
      <c r="F186" s="24" t="s">
        <v>474</v>
      </c>
      <c r="G186" s="25">
        <f>SUM(G187+G194)</f>
        <v>20667.099999999999</v>
      </c>
      <c r="H186" s="25">
        <f>SUM(H187+H194)</f>
        <v>20509.5</v>
      </c>
      <c r="I186" s="15">
        <f t="shared" si="5"/>
        <v>99.237435344097634</v>
      </c>
    </row>
    <row r="187" spans="1:9" s="12" customFormat="1" ht="35.25" customHeight="1" x14ac:dyDescent="0.2">
      <c r="A187" s="38" t="s">
        <v>73</v>
      </c>
      <c r="B187" s="23" t="s">
        <v>3</v>
      </c>
      <c r="C187" s="23" t="s">
        <v>122</v>
      </c>
      <c r="D187" s="23" t="s">
        <v>0</v>
      </c>
      <c r="E187" s="27" t="s">
        <v>474</v>
      </c>
      <c r="F187" s="24" t="s">
        <v>474</v>
      </c>
      <c r="G187" s="25">
        <f>SUM(G188+G192)</f>
        <v>20548.3</v>
      </c>
      <c r="H187" s="25">
        <f>SUM(H188+H192)</f>
        <v>20390.7</v>
      </c>
      <c r="I187" s="15">
        <f t="shared" si="5"/>
        <v>99.233026576407795</v>
      </c>
    </row>
    <row r="188" spans="1:9" s="12" customFormat="1" ht="47.25" customHeight="1" x14ac:dyDescent="0.2">
      <c r="A188" s="35" t="s">
        <v>296</v>
      </c>
      <c r="B188" s="23" t="s">
        <v>3</v>
      </c>
      <c r="C188" s="23" t="s">
        <v>122</v>
      </c>
      <c r="D188" s="23" t="s">
        <v>0</v>
      </c>
      <c r="E188" s="23" t="s">
        <v>74</v>
      </c>
      <c r="F188" s="24" t="s">
        <v>474</v>
      </c>
      <c r="G188" s="25">
        <f>SUM(G189:G191)</f>
        <v>3598.2999999999997</v>
      </c>
      <c r="H188" s="25">
        <f>SUM(H189:H191)</f>
        <v>3440.7</v>
      </c>
      <c r="I188" s="15">
        <f t="shared" si="5"/>
        <v>95.620153961592976</v>
      </c>
    </row>
    <row r="189" spans="1:9" s="12" customFormat="1" ht="31.5" customHeight="1" x14ac:dyDescent="0.2">
      <c r="A189" s="33" t="s">
        <v>136</v>
      </c>
      <c r="B189" s="23" t="s">
        <v>3</v>
      </c>
      <c r="C189" s="23" t="s">
        <v>122</v>
      </c>
      <c r="D189" s="23" t="s">
        <v>0</v>
      </c>
      <c r="E189" s="23" t="s">
        <v>74</v>
      </c>
      <c r="F189" s="24" t="s">
        <v>21</v>
      </c>
      <c r="G189" s="25">
        <v>3024.2999999999997</v>
      </c>
      <c r="H189" s="1">
        <v>2911.7</v>
      </c>
      <c r="I189" s="15">
        <f t="shared" si="5"/>
        <v>96.276824389114836</v>
      </c>
    </row>
    <row r="190" spans="1:9" s="12" customFormat="1" ht="21.75" customHeight="1" x14ac:dyDescent="0.2">
      <c r="A190" s="33" t="s">
        <v>138</v>
      </c>
      <c r="B190" s="23" t="s">
        <v>3</v>
      </c>
      <c r="C190" s="23" t="s">
        <v>122</v>
      </c>
      <c r="D190" s="23" t="s">
        <v>0</v>
      </c>
      <c r="E190" s="23" t="s">
        <v>74</v>
      </c>
      <c r="F190" s="24" t="s">
        <v>130</v>
      </c>
      <c r="G190" s="25">
        <v>145</v>
      </c>
      <c r="H190" s="1">
        <v>145</v>
      </c>
      <c r="I190" s="15">
        <f t="shared" si="5"/>
        <v>100</v>
      </c>
    </row>
    <row r="191" spans="1:9" s="12" customFormat="1" ht="31.5" customHeight="1" x14ac:dyDescent="0.2">
      <c r="A191" s="34" t="s">
        <v>142</v>
      </c>
      <c r="B191" s="23" t="s">
        <v>3</v>
      </c>
      <c r="C191" s="23" t="s">
        <v>122</v>
      </c>
      <c r="D191" s="23" t="s">
        <v>0</v>
      </c>
      <c r="E191" s="23" t="s">
        <v>74</v>
      </c>
      <c r="F191" s="24" t="s">
        <v>132</v>
      </c>
      <c r="G191" s="25">
        <v>429.00000000000006</v>
      </c>
      <c r="H191" s="1">
        <v>384</v>
      </c>
      <c r="I191" s="15">
        <f t="shared" si="5"/>
        <v>89.510489510489492</v>
      </c>
    </row>
    <row r="192" spans="1:9" s="12" customFormat="1" ht="131.25" customHeight="1" x14ac:dyDescent="0.2">
      <c r="A192" s="34" t="s">
        <v>420</v>
      </c>
      <c r="B192" s="23" t="s">
        <v>3</v>
      </c>
      <c r="C192" s="23" t="s">
        <v>122</v>
      </c>
      <c r="D192" s="23" t="s">
        <v>0</v>
      </c>
      <c r="E192" s="23" t="s">
        <v>421</v>
      </c>
      <c r="F192" s="24" t="s">
        <v>474</v>
      </c>
      <c r="G192" s="25">
        <f>SUM(G193)</f>
        <v>16950</v>
      </c>
      <c r="H192" s="52">
        <f>SUM(H193)</f>
        <v>16950</v>
      </c>
      <c r="I192" s="15">
        <f t="shared" si="5"/>
        <v>100</v>
      </c>
    </row>
    <row r="193" spans="1:9" s="12" customFormat="1" ht="31.5" customHeight="1" x14ac:dyDescent="0.2">
      <c r="A193" s="34" t="s">
        <v>142</v>
      </c>
      <c r="B193" s="23" t="s">
        <v>3</v>
      </c>
      <c r="C193" s="23" t="s">
        <v>122</v>
      </c>
      <c r="D193" s="23" t="s">
        <v>0</v>
      </c>
      <c r="E193" s="23" t="s">
        <v>421</v>
      </c>
      <c r="F193" s="24" t="s">
        <v>132</v>
      </c>
      <c r="G193" s="25">
        <v>16950</v>
      </c>
      <c r="H193" s="1">
        <v>16950</v>
      </c>
      <c r="I193" s="15">
        <f t="shared" si="5"/>
        <v>100</v>
      </c>
    </row>
    <row r="194" spans="1:9" s="12" customFormat="1" ht="31.5" customHeight="1" x14ac:dyDescent="0.2">
      <c r="A194" s="34" t="s">
        <v>339</v>
      </c>
      <c r="B194" s="23" t="s">
        <v>3</v>
      </c>
      <c r="C194" s="23" t="s">
        <v>122</v>
      </c>
      <c r="D194" s="23" t="s">
        <v>1</v>
      </c>
      <c r="E194" s="27" t="s">
        <v>474</v>
      </c>
      <c r="F194" s="24" t="s">
        <v>474</v>
      </c>
      <c r="G194" s="25">
        <f>SUM(G195)</f>
        <v>118.8</v>
      </c>
      <c r="H194" s="52">
        <f>SUM(H195)</f>
        <v>118.8</v>
      </c>
      <c r="I194" s="15">
        <f t="shared" si="5"/>
        <v>100</v>
      </c>
    </row>
    <row r="195" spans="1:9" s="12" customFormat="1" ht="21" customHeight="1" x14ac:dyDescent="0.2">
      <c r="A195" s="34" t="s">
        <v>309</v>
      </c>
      <c r="B195" s="23" t="s">
        <v>3</v>
      </c>
      <c r="C195" s="23" t="s">
        <v>122</v>
      </c>
      <c r="D195" s="23" t="s">
        <v>1</v>
      </c>
      <c r="E195" s="23" t="s">
        <v>338</v>
      </c>
      <c r="F195" s="24" t="s">
        <v>474</v>
      </c>
      <c r="G195" s="25">
        <f>SUM(G196)</f>
        <v>118.8</v>
      </c>
      <c r="H195" s="52">
        <f>SUM(H196)</f>
        <v>118.8</v>
      </c>
      <c r="I195" s="15">
        <f t="shared" si="5"/>
        <v>100</v>
      </c>
    </row>
    <row r="196" spans="1:9" s="12" customFormat="1" ht="18" customHeight="1" x14ac:dyDescent="0.2">
      <c r="A196" s="34" t="s">
        <v>9</v>
      </c>
      <c r="B196" s="23" t="s">
        <v>3</v>
      </c>
      <c r="C196" s="23" t="s">
        <v>122</v>
      </c>
      <c r="D196" s="23" t="s">
        <v>1</v>
      </c>
      <c r="E196" s="23" t="s">
        <v>338</v>
      </c>
      <c r="F196" s="24" t="s">
        <v>28</v>
      </c>
      <c r="G196" s="25">
        <v>118.8</v>
      </c>
      <c r="H196" s="1">
        <v>118.8</v>
      </c>
      <c r="I196" s="15">
        <f t="shared" si="5"/>
        <v>100</v>
      </c>
    </row>
    <row r="197" spans="1:9" s="12" customFormat="1" ht="31.5" customHeight="1" x14ac:dyDescent="0.2">
      <c r="A197" s="32" t="s">
        <v>193</v>
      </c>
      <c r="B197" s="23" t="s">
        <v>4</v>
      </c>
      <c r="C197" s="27" t="s">
        <v>474</v>
      </c>
      <c r="D197" s="27" t="s">
        <v>474</v>
      </c>
      <c r="E197" s="27" t="s">
        <v>474</v>
      </c>
      <c r="F197" s="24" t="s">
        <v>474</v>
      </c>
      <c r="G197" s="25">
        <f>SUM(G198+G208+G226)</f>
        <v>202273.4</v>
      </c>
      <c r="H197" s="25">
        <f>SUM(H198+H208+H226)</f>
        <v>202221.5</v>
      </c>
      <c r="I197" s="15">
        <f t="shared" si="5"/>
        <v>99.974341658369312</v>
      </c>
    </row>
    <row r="198" spans="1:9" s="12" customFormat="1" ht="51.75" customHeight="1" x14ac:dyDescent="0.2">
      <c r="A198" s="32" t="s">
        <v>194</v>
      </c>
      <c r="B198" s="23" t="s">
        <v>4</v>
      </c>
      <c r="C198" s="23" t="s">
        <v>66</v>
      </c>
      <c r="D198" s="27" t="s">
        <v>474</v>
      </c>
      <c r="E198" s="27" t="s">
        <v>474</v>
      </c>
      <c r="F198" s="24" t="s">
        <v>474</v>
      </c>
      <c r="G198" s="25">
        <f>SUM(G199)</f>
        <v>5128.7000000000007</v>
      </c>
      <c r="H198" s="25">
        <f>SUM(H199)</f>
        <v>5104.3999999999996</v>
      </c>
      <c r="I198" s="15">
        <f t="shared" si="5"/>
        <v>99.526195722112803</v>
      </c>
    </row>
    <row r="199" spans="1:9" s="12" customFormat="1" ht="47.25" customHeight="1" x14ac:dyDescent="0.2">
      <c r="A199" s="32" t="s">
        <v>116</v>
      </c>
      <c r="B199" s="23" t="s">
        <v>4</v>
      </c>
      <c r="C199" s="23" t="s">
        <v>66</v>
      </c>
      <c r="D199" s="23" t="s">
        <v>0</v>
      </c>
      <c r="E199" s="27" t="s">
        <v>474</v>
      </c>
      <c r="F199" s="24" t="s">
        <v>474</v>
      </c>
      <c r="G199" s="25">
        <f>SUM(G200+G204+G206)</f>
        <v>5128.7000000000007</v>
      </c>
      <c r="H199" s="25">
        <f>SUM(H200+H204+H206)</f>
        <v>5104.3999999999996</v>
      </c>
      <c r="I199" s="15">
        <f t="shared" si="5"/>
        <v>99.526195722112803</v>
      </c>
    </row>
    <row r="200" spans="1:9" s="12" customFormat="1" ht="19.5" customHeight="1" x14ac:dyDescent="0.2">
      <c r="A200" s="32" t="s">
        <v>32</v>
      </c>
      <c r="B200" s="23" t="s">
        <v>4</v>
      </c>
      <c r="C200" s="23" t="s">
        <v>66</v>
      </c>
      <c r="D200" s="23" t="s">
        <v>0</v>
      </c>
      <c r="E200" s="23" t="s">
        <v>47</v>
      </c>
      <c r="F200" s="24" t="s">
        <v>474</v>
      </c>
      <c r="G200" s="25">
        <f>SUM(G201:G203)</f>
        <v>5099.6000000000004</v>
      </c>
      <c r="H200" s="52">
        <f>SUM(H201:H203)</f>
        <v>5080.7</v>
      </c>
      <c r="I200" s="15">
        <f t="shared" si="5"/>
        <v>99.629382696682072</v>
      </c>
    </row>
    <row r="201" spans="1:9" s="12" customFormat="1" ht="47.25" customHeight="1" x14ac:dyDescent="0.2">
      <c r="A201" s="33" t="s">
        <v>18</v>
      </c>
      <c r="B201" s="23" t="s">
        <v>4</v>
      </c>
      <c r="C201" s="23" t="s">
        <v>66</v>
      </c>
      <c r="D201" s="23" t="s">
        <v>0</v>
      </c>
      <c r="E201" s="23" t="s">
        <v>47</v>
      </c>
      <c r="F201" s="24" t="s">
        <v>19</v>
      </c>
      <c r="G201" s="25">
        <v>4791.6000000000004</v>
      </c>
      <c r="H201" s="1">
        <v>4779.3</v>
      </c>
      <c r="I201" s="15">
        <f t="shared" si="5"/>
        <v>99.743300776358623</v>
      </c>
    </row>
    <row r="202" spans="1:9" s="12" customFormat="1" ht="31.5" customHeight="1" x14ac:dyDescent="0.2">
      <c r="A202" s="33" t="s">
        <v>136</v>
      </c>
      <c r="B202" s="23" t="s">
        <v>4</v>
      </c>
      <c r="C202" s="23" t="s">
        <v>66</v>
      </c>
      <c r="D202" s="23" t="s">
        <v>0</v>
      </c>
      <c r="E202" s="23" t="s">
        <v>47</v>
      </c>
      <c r="F202" s="24" t="s">
        <v>21</v>
      </c>
      <c r="G202" s="25">
        <v>307.20000000000005</v>
      </c>
      <c r="H202" s="1">
        <v>301.39999999999998</v>
      </c>
      <c r="I202" s="15">
        <f t="shared" si="5"/>
        <v>98.111979166666643</v>
      </c>
    </row>
    <row r="203" spans="1:9" s="12" customFormat="1" ht="18" customHeight="1" x14ac:dyDescent="0.2">
      <c r="A203" s="33" t="s">
        <v>23</v>
      </c>
      <c r="B203" s="23" t="s">
        <v>4</v>
      </c>
      <c r="C203" s="23" t="s">
        <v>66</v>
      </c>
      <c r="D203" s="23" t="s">
        <v>0</v>
      </c>
      <c r="E203" s="23" t="s">
        <v>47</v>
      </c>
      <c r="F203" s="24" t="s">
        <v>24</v>
      </c>
      <c r="G203" s="25">
        <v>0.8</v>
      </c>
      <c r="H203" s="1">
        <v>0</v>
      </c>
      <c r="I203" s="15">
        <f t="shared" si="5"/>
        <v>0</v>
      </c>
    </row>
    <row r="204" spans="1:9" s="12" customFormat="1" ht="31.5" customHeight="1" x14ac:dyDescent="0.2">
      <c r="A204" s="33" t="s">
        <v>310</v>
      </c>
      <c r="B204" s="23" t="s">
        <v>4</v>
      </c>
      <c r="C204" s="23" t="s">
        <v>66</v>
      </c>
      <c r="D204" s="23" t="s">
        <v>0</v>
      </c>
      <c r="E204" s="23" t="s">
        <v>311</v>
      </c>
      <c r="F204" s="24" t="s">
        <v>474</v>
      </c>
      <c r="G204" s="25">
        <f>SUM(G205)</f>
        <v>20.100000000000001</v>
      </c>
      <c r="H204" s="25">
        <f>SUM(H205)</f>
        <v>15.7</v>
      </c>
      <c r="I204" s="15">
        <f t="shared" si="5"/>
        <v>78.109452736318403</v>
      </c>
    </row>
    <row r="205" spans="1:9" s="12" customFormat="1" ht="31.5" customHeight="1" x14ac:dyDescent="0.2">
      <c r="A205" s="33" t="s">
        <v>136</v>
      </c>
      <c r="B205" s="23" t="s">
        <v>4</v>
      </c>
      <c r="C205" s="23" t="s">
        <v>66</v>
      </c>
      <c r="D205" s="23" t="s">
        <v>0</v>
      </c>
      <c r="E205" s="23" t="s">
        <v>311</v>
      </c>
      <c r="F205" s="24" t="s">
        <v>21</v>
      </c>
      <c r="G205" s="25">
        <v>20.100000000000001</v>
      </c>
      <c r="H205" s="1">
        <v>15.7</v>
      </c>
      <c r="I205" s="15">
        <f t="shared" si="5"/>
        <v>78.109452736318403</v>
      </c>
    </row>
    <row r="206" spans="1:9" s="12" customFormat="1" ht="31.5" customHeight="1" x14ac:dyDescent="0.2">
      <c r="A206" s="33" t="s">
        <v>316</v>
      </c>
      <c r="B206" s="23" t="s">
        <v>4</v>
      </c>
      <c r="C206" s="23" t="s">
        <v>66</v>
      </c>
      <c r="D206" s="23" t="s">
        <v>0</v>
      </c>
      <c r="E206" s="23" t="s">
        <v>317</v>
      </c>
      <c r="F206" s="24" t="s">
        <v>474</v>
      </c>
      <c r="G206" s="25">
        <f>SUM(G207)</f>
        <v>9</v>
      </c>
      <c r="H206" s="25">
        <f>SUM(H207)</f>
        <v>8</v>
      </c>
      <c r="I206" s="15">
        <f t="shared" si="5"/>
        <v>88.888888888888886</v>
      </c>
    </row>
    <row r="207" spans="1:9" s="12" customFormat="1" ht="31.5" customHeight="1" x14ac:dyDescent="0.2">
      <c r="A207" s="33" t="s">
        <v>136</v>
      </c>
      <c r="B207" s="23" t="s">
        <v>4</v>
      </c>
      <c r="C207" s="23" t="s">
        <v>66</v>
      </c>
      <c r="D207" s="23" t="s">
        <v>0</v>
      </c>
      <c r="E207" s="23" t="s">
        <v>317</v>
      </c>
      <c r="F207" s="24" t="s">
        <v>21</v>
      </c>
      <c r="G207" s="25">
        <v>9</v>
      </c>
      <c r="H207" s="1">
        <v>8</v>
      </c>
      <c r="I207" s="15">
        <f t="shared" si="5"/>
        <v>88.888888888888886</v>
      </c>
    </row>
    <row r="208" spans="1:9" s="12" customFormat="1" ht="18" customHeight="1" x14ac:dyDescent="0.2">
      <c r="A208" s="32" t="s">
        <v>195</v>
      </c>
      <c r="B208" s="23" t="s">
        <v>4</v>
      </c>
      <c r="C208" s="23" t="s">
        <v>113</v>
      </c>
      <c r="D208" s="27" t="s">
        <v>474</v>
      </c>
      <c r="E208" s="27" t="s">
        <v>474</v>
      </c>
      <c r="F208" s="24" t="s">
        <v>474</v>
      </c>
      <c r="G208" s="25">
        <f>SUM(G209)</f>
        <v>195415.9</v>
      </c>
      <c r="H208" s="25">
        <f>SUM(H209)</f>
        <v>195415.5</v>
      </c>
      <c r="I208" s="15">
        <f t="shared" si="5"/>
        <v>99.999795308365393</v>
      </c>
    </row>
    <row r="209" spans="1:9" s="12" customFormat="1" ht="31.5" customHeight="1" x14ac:dyDescent="0.2">
      <c r="A209" s="38" t="s">
        <v>114</v>
      </c>
      <c r="B209" s="23" t="s">
        <v>4</v>
      </c>
      <c r="C209" s="23" t="s">
        <v>113</v>
      </c>
      <c r="D209" s="23" t="s">
        <v>0</v>
      </c>
      <c r="E209" s="27" t="s">
        <v>474</v>
      </c>
      <c r="F209" s="24" t="s">
        <v>474</v>
      </c>
      <c r="G209" s="25">
        <f>SUM(G210+G212+G216+G218+G220+G222+G224)</f>
        <v>195415.9</v>
      </c>
      <c r="H209" s="25">
        <f>SUM(H210+H212+H216+H218+H220+H222+H224)</f>
        <v>195415.5</v>
      </c>
      <c r="I209" s="15">
        <f t="shared" si="5"/>
        <v>99.999795308365393</v>
      </c>
    </row>
    <row r="210" spans="1:9" s="12" customFormat="1" ht="63" customHeight="1" x14ac:dyDescent="0.2">
      <c r="A210" s="35" t="s">
        <v>127</v>
      </c>
      <c r="B210" s="23" t="s">
        <v>4</v>
      </c>
      <c r="C210" s="23" t="s">
        <v>113</v>
      </c>
      <c r="D210" s="23" t="s">
        <v>0</v>
      </c>
      <c r="E210" s="23" t="s">
        <v>61</v>
      </c>
      <c r="F210" s="24" t="s">
        <v>474</v>
      </c>
      <c r="G210" s="25">
        <f>SUM(G211)</f>
        <v>177686.7</v>
      </c>
      <c r="H210" s="25">
        <f>SUM(H211)</f>
        <v>177686.7</v>
      </c>
      <c r="I210" s="15">
        <f t="shared" si="5"/>
        <v>100</v>
      </c>
    </row>
    <row r="211" spans="1:9" s="12" customFormat="1" ht="31.5" customHeight="1" x14ac:dyDescent="0.2">
      <c r="A211" s="33" t="s">
        <v>142</v>
      </c>
      <c r="B211" s="23" t="s">
        <v>4</v>
      </c>
      <c r="C211" s="23" t="s">
        <v>113</v>
      </c>
      <c r="D211" s="23" t="s">
        <v>0</v>
      </c>
      <c r="E211" s="23" t="s">
        <v>61</v>
      </c>
      <c r="F211" s="24" t="s">
        <v>132</v>
      </c>
      <c r="G211" s="25">
        <v>177686.7</v>
      </c>
      <c r="H211" s="1">
        <v>177686.7</v>
      </c>
      <c r="I211" s="15">
        <f t="shared" si="5"/>
        <v>100</v>
      </c>
    </row>
    <row r="212" spans="1:9" s="12" customFormat="1" ht="48" customHeight="1" x14ac:dyDescent="0.2">
      <c r="A212" s="32" t="s">
        <v>196</v>
      </c>
      <c r="B212" s="23" t="s">
        <v>4</v>
      </c>
      <c r="C212" s="23" t="s">
        <v>113</v>
      </c>
      <c r="D212" s="23" t="s">
        <v>0</v>
      </c>
      <c r="E212" s="23" t="s">
        <v>156</v>
      </c>
      <c r="F212" s="24" t="s">
        <v>474</v>
      </c>
      <c r="G212" s="25">
        <f>SUM(G213:G215)</f>
        <v>2631</v>
      </c>
      <c r="H212" s="25">
        <f>SUM(H213:H215)</f>
        <v>2630.7</v>
      </c>
      <c r="I212" s="15">
        <f t="shared" si="5"/>
        <v>99.988597491448118</v>
      </c>
    </row>
    <row r="213" spans="1:9" s="12" customFormat="1" ht="31.5" customHeight="1" x14ac:dyDescent="0.2">
      <c r="A213" s="33" t="s">
        <v>136</v>
      </c>
      <c r="B213" s="23" t="s">
        <v>4</v>
      </c>
      <c r="C213" s="23" t="s">
        <v>113</v>
      </c>
      <c r="D213" s="23" t="s">
        <v>0</v>
      </c>
      <c r="E213" s="23" t="s">
        <v>156</v>
      </c>
      <c r="F213" s="24" t="s">
        <v>21</v>
      </c>
      <c r="G213" s="25">
        <v>500</v>
      </c>
      <c r="H213" s="1">
        <v>499.7</v>
      </c>
      <c r="I213" s="15">
        <f t="shared" si="5"/>
        <v>99.94</v>
      </c>
    </row>
    <row r="214" spans="1:9" s="12" customFormat="1" ht="18" customHeight="1" x14ac:dyDescent="0.2">
      <c r="A214" s="33" t="s">
        <v>138</v>
      </c>
      <c r="B214" s="23" t="s">
        <v>4</v>
      </c>
      <c r="C214" s="23" t="s">
        <v>113</v>
      </c>
      <c r="D214" s="23" t="s">
        <v>0</v>
      </c>
      <c r="E214" s="23" t="s">
        <v>156</v>
      </c>
      <c r="F214" s="24" t="s">
        <v>130</v>
      </c>
      <c r="G214" s="25">
        <v>1016</v>
      </c>
      <c r="H214" s="1">
        <v>1016</v>
      </c>
      <c r="I214" s="15">
        <f t="shared" si="5"/>
        <v>100</v>
      </c>
    </row>
    <row r="215" spans="1:9" s="12" customFormat="1" ht="31.5" customHeight="1" x14ac:dyDescent="0.2">
      <c r="A215" s="34" t="s">
        <v>142</v>
      </c>
      <c r="B215" s="23" t="s">
        <v>4</v>
      </c>
      <c r="C215" s="23" t="s">
        <v>113</v>
      </c>
      <c r="D215" s="23" t="s">
        <v>0</v>
      </c>
      <c r="E215" s="23" t="s">
        <v>156</v>
      </c>
      <c r="F215" s="24" t="s">
        <v>132</v>
      </c>
      <c r="G215" s="25">
        <v>1115</v>
      </c>
      <c r="H215" s="1">
        <v>1115</v>
      </c>
      <c r="I215" s="15">
        <f t="shared" si="5"/>
        <v>100</v>
      </c>
    </row>
    <row r="216" spans="1:9" s="12" customFormat="1" ht="128.25" customHeight="1" x14ac:dyDescent="0.2">
      <c r="A216" s="39" t="s">
        <v>297</v>
      </c>
      <c r="B216" s="23" t="s">
        <v>4</v>
      </c>
      <c r="C216" s="23" t="s">
        <v>113</v>
      </c>
      <c r="D216" s="23" t="s">
        <v>0</v>
      </c>
      <c r="E216" s="23" t="s">
        <v>115</v>
      </c>
      <c r="F216" s="24" t="s">
        <v>474</v>
      </c>
      <c r="G216" s="25">
        <f>SUM(G217)</f>
        <v>593.79999999999995</v>
      </c>
      <c r="H216" s="25">
        <f>SUM(H217)</f>
        <v>593.79999999999995</v>
      </c>
      <c r="I216" s="15">
        <f t="shared" si="5"/>
        <v>100</v>
      </c>
    </row>
    <row r="217" spans="1:9" s="12" customFormat="1" ht="31.5" customHeight="1" x14ac:dyDescent="0.2">
      <c r="A217" s="33" t="s">
        <v>137</v>
      </c>
      <c r="B217" s="23" t="s">
        <v>4</v>
      </c>
      <c r="C217" s="23" t="s">
        <v>113</v>
      </c>
      <c r="D217" s="23" t="s">
        <v>0</v>
      </c>
      <c r="E217" s="23" t="s">
        <v>115</v>
      </c>
      <c r="F217" s="24" t="s">
        <v>132</v>
      </c>
      <c r="G217" s="25">
        <v>593.79999999999995</v>
      </c>
      <c r="H217" s="1">
        <v>593.79999999999995</v>
      </c>
      <c r="I217" s="15">
        <f t="shared" si="5"/>
        <v>100</v>
      </c>
    </row>
    <row r="218" spans="1:9" s="12" customFormat="1" ht="31.5" customHeight="1" x14ac:dyDescent="0.2">
      <c r="A218" s="33" t="s">
        <v>266</v>
      </c>
      <c r="B218" s="23" t="s">
        <v>4</v>
      </c>
      <c r="C218" s="23" t="s">
        <v>113</v>
      </c>
      <c r="D218" s="23" t="s">
        <v>0</v>
      </c>
      <c r="E218" s="23" t="s">
        <v>340</v>
      </c>
      <c r="F218" s="24" t="s">
        <v>474</v>
      </c>
      <c r="G218" s="25">
        <f>SUM(G219)</f>
        <v>300</v>
      </c>
      <c r="H218" s="25">
        <f>SUM(H219)</f>
        <v>300</v>
      </c>
      <c r="I218" s="15">
        <f t="shared" si="5"/>
        <v>100</v>
      </c>
    </row>
    <row r="219" spans="1:9" s="12" customFormat="1" ht="38.25" customHeight="1" x14ac:dyDescent="0.2">
      <c r="A219" s="33" t="s">
        <v>131</v>
      </c>
      <c r="B219" s="23" t="s">
        <v>4</v>
      </c>
      <c r="C219" s="23" t="s">
        <v>113</v>
      </c>
      <c r="D219" s="23" t="s">
        <v>0</v>
      </c>
      <c r="E219" s="23" t="s">
        <v>340</v>
      </c>
      <c r="F219" s="24" t="s">
        <v>132</v>
      </c>
      <c r="G219" s="25">
        <v>300</v>
      </c>
      <c r="H219" s="1">
        <v>300</v>
      </c>
      <c r="I219" s="15">
        <f t="shared" si="5"/>
        <v>100</v>
      </c>
    </row>
    <row r="220" spans="1:9" s="12" customFormat="1" ht="112.5" customHeight="1" x14ac:dyDescent="0.2">
      <c r="A220" s="33" t="s">
        <v>422</v>
      </c>
      <c r="B220" s="23" t="s">
        <v>4</v>
      </c>
      <c r="C220" s="23" t="s">
        <v>113</v>
      </c>
      <c r="D220" s="23" t="s">
        <v>0</v>
      </c>
      <c r="E220" s="23" t="s">
        <v>423</v>
      </c>
      <c r="F220" s="24" t="s">
        <v>474</v>
      </c>
      <c r="G220" s="25">
        <f>SUM(G221)</f>
        <v>7775.7999999999993</v>
      </c>
      <c r="H220" s="25">
        <f>SUM(H221)</f>
        <v>7775.8</v>
      </c>
      <c r="I220" s="15">
        <f t="shared" si="5"/>
        <v>100.00000000000003</v>
      </c>
    </row>
    <row r="221" spans="1:9" s="12" customFormat="1" ht="31.5" customHeight="1" x14ac:dyDescent="0.2">
      <c r="A221" s="33" t="s">
        <v>137</v>
      </c>
      <c r="B221" s="23" t="s">
        <v>4</v>
      </c>
      <c r="C221" s="23" t="s">
        <v>113</v>
      </c>
      <c r="D221" s="23" t="s">
        <v>0</v>
      </c>
      <c r="E221" s="23" t="s">
        <v>423</v>
      </c>
      <c r="F221" s="24" t="s">
        <v>132</v>
      </c>
      <c r="G221" s="25">
        <v>7775.7999999999993</v>
      </c>
      <c r="H221" s="1">
        <v>7775.8</v>
      </c>
      <c r="I221" s="15">
        <f t="shared" si="5"/>
        <v>100.00000000000003</v>
      </c>
    </row>
    <row r="222" spans="1:9" s="12" customFormat="1" ht="47.25" customHeight="1" x14ac:dyDescent="0.2">
      <c r="A222" s="33" t="s">
        <v>276</v>
      </c>
      <c r="B222" s="23" t="s">
        <v>4</v>
      </c>
      <c r="C222" s="23" t="s">
        <v>113</v>
      </c>
      <c r="D222" s="23" t="s">
        <v>0</v>
      </c>
      <c r="E222" s="23" t="s">
        <v>274</v>
      </c>
      <c r="F222" s="24" t="s">
        <v>474</v>
      </c>
      <c r="G222" s="25">
        <f>SUM(G223)</f>
        <v>1833.2</v>
      </c>
      <c r="H222" s="25">
        <f>SUM(H223)</f>
        <v>1833.2</v>
      </c>
      <c r="I222" s="15">
        <f t="shared" si="5"/>
        <v>100</v>
      </c>
    </row>
    <row r="223" spans="1:9" s="12" customFormat="1" ht="31.5" customHeight="1" x14ac:dyDescent="0.2">
      <c r="A223" s="33" t="s">
        <v>137</v>
      </c>
      <c r="B223" s="23" t="s">
        <v>4</v>
      </c>
      <c r="C223" s="23" t="s">
        <v>113</v>
      </c>
      <c r="D223" s="23" t="s">
        <v>0</v>
      </c>
      <c r="E223" s="23" t="s">
        <v>274</v>
      </c>
      <c r="F223" s="24" t="s">
        <v>132</v>
      </c>
      <c r="G223" s="25">
        <v>1833.2</v>
      </c>
      <c r="H223" s="1">
        <v>1833.2</v>
      </c>
      <c r="I223" s="15">
        <f t="shared" si="5"/>
        <v>100</v>
      </c>
    </row>
    <row r="224" spans="1:9" s="12" customFormat="1" ht="126" customHeight="1" x14ac:dyDescent="0.2">
      <c r="A224" s="33" t="s">
        <v>424</v>
      </c>
      <c r="B224" s="23" t="s">
        <v>4</v>
      </c>
      <c r="C224" s="23" t="s">
        <v>113</v>
      </c>
      <c r="D224" s="23" t="s">
        <v>0</v>
      </c>
      <c r="E224" s="23" t="s">
        <v>337</v>
      </c>
      <c r="F224" s="24" t="s">
        <v>474</v>
      </c>
      <c r="G224" s="25">
        <f>SUM(G225)</f>
        <v>4595.4000000000005</v>
      </c>
      <c r="H224" s="25">
        <f>SUM(H225)</f>
        <v>4595.3</v>
      </c>
      <c r="I224" s="15">
        <f t="shared" si="5"/>
        <v>99.997823910867382</v>
      </c>
    </row>
    <row r="225" spans="1:9" s="12" customFormat="1" ht="31.5" customHeight="1" x14ac:dyDescent="0.2">
      <c r="A225" s="33" t="s">
        <v>137</v>
      </c>
      <c r="B225" s="23" t="s">
        <v>4</v>
      </c>
      <c r="C225" s="23" t="s">
        <v>113</v>
      </c>
      <c r="D225" s="23" t="s">
        <v>0</v>
      </c>
      <c r="E225" s="23" t="s">
        <v>337</v>
      </c>
      <c r="F225" s="24" t="s">
        <v>132</v>
      </c>
      <c r="G225" s="25">
        <v>4595.4000000000005</v>
      </c>
      <c r="H225" s="1">
        <v>4595.3</v>
      </c>
      <c r="I225" s="15">
        <f t="shared" si="5"/>
        <v>99.997823910867382</v>
      </c>
    </row>
    <row r="226" spans="1:9" s="12" customFormat="1" ht="18" customHeight="1" x14ac:dyDescent="0.2">
      <c r="A226" s="32" t="s">
        <v>197</v>
      </c>
      <c r="B226" s="23" t="s">
        <v>4</v>
      </c>
      <c r="C226" s="23" t="s">
        <v>122</v>
      </c>
      <c r="D226" s="27" t="s">
        <v>474</v>
      </c>
      <c r="E226" s="27" t="s">
        <v>474</v>
      </c>
      <c r="F226" s="24" t="s">
        <v>474</v>
      </c>
      <c r="G226" s="25">
        <f>SUM(G227)</f>
        <v>1728.8000000000002</v>
      </c>
      <c r="H226" s="25">
        <f>SUM(H227)</f>
        <v>1701.6</v>
      </c>
      <c r="I226" s="15">
        <f t="shared" si="5"/>
        <v>98.426654326700586</v>
      </c>
    </row>
    <row r="227" spans="1:9" s="12" customFormat="1" ht="63" customHeight="1" x14ac:dyDescent="0.2">
      <c r="A227" s="32" t="s">
        <v>158</v>
      </c>
      <c r="B227" s="23" t="s">
        <v>4</v>
      </c>
      <c r="C227" s="23" t="s">
        <v>122</v>
      </c>
      <c r="D227" s="23" t="s">
        <v>0</v>
      </c>
      <c r="E227" s="27" t="s">
        <v>474</v>
      </c>
      <c r="F227" s="24" t="s">
        <v>474</v>
      </c>
      <c r="G227" s="25">
        <f>SUM(G228)</f>
        <v>1728.8000000000002</v>
      </c>
      <c r="H227" s="25">
        <f>SUM(H228)</f>
        <v>1701.6</v>
      </c>
      <c r="I227" s="15">
        <f t="shared" si="5"/>
        <v>98.426654326700586</v>
      </c>
    </row>
    <row r="228" spans="1:9" s="12" customFormat="1" ht="46.5" customHeight="1" x14ac:dyDescent="0.2">
      <c r="A228" s="32" t="s">
        <v>234</v>
      </c>
      <c r="B228" s="23" t="s">
        <v>4</v>
      </c>
      <c r="C228" s="23" t="s">
        <v>122</v>
      </c>
      <c r="D228" s="23" t="s">
        <v>0</v>
      </c>
      <c r="E228" s="23" t="s">
        <v>157</v>
      </c>
      <c r="F228" s="24" t="s">
        <v>474</v>
      </c>
      <c r="G228" s="25">
        <f>SUM(G229:G231)</f>
        <v>1728.8000000000002</v>
      </c>
      <c r="H228" s="25">
        <f>SUM(H229:H231)</f>
        <v>1701.6</v>
      </c>
      <c r="I228" s="15">
        <f t="shared" si="5"/>
        <v>98.426654326700586</v>
      </c>
    </row>
    <row r="229" spans="1:9" s="12" customFormat="1" ht="31.5" customHeight="1" x14ac:dyDescent="0.2">
      <c r="A229" s="33" t="s">
        <v>136</v>
      </c>
      <c r="B229" s="23" t="s">
        <v>4</v>
      </c>
      <c r="C229" s="23" t="s">
        <v>122</v>
      </c>
      <c r="D229" s="23" t="s">
        <v>0</v>
      </c>
      <c r="E229" s="23" t="s">
        <v>157</v>
      </c>
      <c r="F229" s="24" t="s">
        <v>21</v>
      </c>
      <c r="G229" s="25">
        <v>1511.3000000000002</v>
      </c>
      <c r="H229" s="1">
        <v>1484.1</v>
      </c>
      <c r="I229" s="15">
        <f t="shared" si="5"/>
        <v>98.200224971878498</v>
      </c>
    </row>
    <row r="230" spans="1:9" s="12" customFormat="1" ht="18" customHeight="1" x14ac:dyDescent="0.2">
      <c r="A230" s="33" t="s">
        <v>138</v>
      </c>
      <c r="B230" s="23" t="s">
        <v>4</v>
      </c>
      <c r="C230" s="23" t="s">
        <v>122</v>
      </c>
      <c r="D230" s="23" t="s">
        <v>0</v>
      </c>
      <c r="E230" s="23" t="s">
        <v>157</v>
      </c>
      <c r="F230" s="24" t="s">
        <v>130</v>
      </c>
      <c r="G230" s="25">
        <v>70</v>
      </c>
      <c r="H230" s="1">
        <v>70</v>
      </c>
      <c r="I230" s="15">
        <f t="shared" ref="I230:I262" si="6">H230/G230*100</f>
        <v>100</v>
      </c>
    </row>
    <row r="231" spans="1:9" s="12" customFormat="1" ht="31.5" customHeight="1" x14ac:dyDescent="0.2">
      <c r="A231" s="33" t="s">
        <v>142</v>
      </c>
      <c r="B231" s="23" t="s">
        <v>4</v>
      </c>
      <c r="C231" s="23" t="s">
        <v>122</v>
      </c>
      <c r="D231" s="23" t="s">
        <v>0</v>
      </c>
      <c r="E231" s="23" t="s">
        <v>157</v>
      </c>
      <c r="F231" s="24" t="s">
        <v>132</v>
      </c>
      <c r="G231" s="25">
        <v>147.5</v>
      </c>
      <c r="H231" s="1">
        <v>147.5</v>
      </c>
      <c r="I231" s="15">
        <f t="shared" si="6"/>
        <v>100</v>
      </c>
    </row>
    <row r="232" spans="1:9" s="12" customFormat="1" ht="47.25" customHeight="1" x14ac:dyDescent="0.2">
      <c r="A232" s="32" t="s">
        <v>198</v>
      </c>
      <c r="B232" s="23" t="s">
        <v>10</v>
      </c>
      <c r="C232" s="27" t="s">
        <v>474</v>
      </c>
      <c r="D232" s="27" t="s">
        <v>474</v>
      </c>
      <c r="E232" s="27" t="s">
        <v>474</v>
      </c>
      <c r="F232" s="24" t="s">
        <v>474</v>
      </c>
      <c r="G232" s="25">
        <f>SUM(G233)</f>
        <v>44429</v>
      </c>
      <c r="H232" s="25">
        <f>SUM(H233)</f>
        <v>43373.599999999999</v>
      </c>
      <c r="I232" s="15">
        <f t="shared" si="6"/>
        <v>97.624524522271486</v>
      </c>
    </row>
    <row r="233" spans="1:9" s="12" customFormat="1" ht="47.25" customHeight="1" x14ac:dyDescent="0.2">
      <c r="A233" s="40" t="s">
        <v>199</v>
      </c>
      <c r="B233" s="23" t="s">
        <v>10</v>
      </c>
      <c r="C233" s="23" t="s">
        <v>66</v>
      </c>
      <c r="D233" s="27" t="s">
        <v>474</v>
      </c>
      <c r="E233" s="27" t="s">
        <v>474</v>
      </c>
      <c r="F233" s="24" t="s">
        <v>474</v>
      </c>
      <c r="G233" s="25">
        <f>SUM(G234+G251+G264+G267)</f>
        <v>44429</v>
      </c>
      <c r="H233" s="25">
        <f>SUM(H234+H251+H264+H267)</f>
        <v>43373.599999999999</v>
      </c>
      <c r="I233" s="15">
        <f t="shared" si="6"/>
        <v>97.624524522271486</v>
      </c>
    </row>
    <row r="234" spans="1:9" s="12" customFormat="1" ht="47.25" customHeight="1" x14ac:dyDescent="0.2">
      <c r="A234" s="32" t="s">
        <v>50</v>
      </c>
      <c r="B234" s="23" t="s">
        <v>10</v>
      </c>
      <c r="C234" s="23" t="s">
        <v>66</v>
      </c>
      <c r="D234" s="23" t="s">
        <v>0</v>
      </c>
      <c r="E234" s="27" t="s">
        <v>474</v>
      </c>
      <c r="F234" s="24" t="s">
        <v>474</v>
      </c>
      <c r="G234" s="25">
        <f>SUM(G235+G237+G239+G241+G243+G245+G248)</f>
        <v>5710.4</v>
      </c>
      <c r="H234" s="25">
        <f>SUM(H235+H237+H239+H241+H243+H245+H248)</f>
        <v>4655.8</v>
      </c>
      <c r="I234" s="15">
        <f t="shared" si="6"/>
        <v>81.531941720369858</v>
      </c>
    </row>
    <row r="235" spans="1:9" s="12" customFormat="1" ht="143.25" customHeight="1" x14ac:dyDescent="0.2">
      <c r="A235" s="32" t="s">
        <v>425</v>
      </c>
      <c r="B235" s="23" t="s">
        <v>10</v>
      </c>
      <c r="C235" s="23" t="s">
        <v>66</v>
      </c>
      <c r="D235" s="23" t="s">
        <v>0</v>
      </c>
      <c r="E235" s="23" t="s">
        <v>426</v>
      </c>
      <c r="F235" s="24" t="s">
        <v>474</v>
      </c>
      <c r="G235" s="25">
        <f>SUM(G236)</f>
        <v>141.1</v>
      </c>
      <c r="H235" s="25">
        <f>SUM(H236)</f>
        <v>141</v>
      </c>
      <c r="I235" s="15">
        <f t="shared" si="6"/>
        <v>99.929128277817156</v>
      </c>
    </row>
    <row r="236" spans="1:9" s="12" customFormat="1" ht="67.5" customHeight="1" x14ac:dyDescent="0.2">
      <c r="A236" s="32" t="s">
        <v>135</v>
      </c>
      <c r="B236" s="23" t="s">
        <v>10</v>
      </c>
      <c r="C236" s="23" t="s">
        <v>66</v>
      </c>
      <c r="D236" s="23" t="s">
        <v>0</v>
      </c>
      <c r="E236" s="23" t="s">
        <v>426</v>
      </c>
      <c r="F236" s="24" t="s">
        <v>19</v>
      </c>
      <c r="G236" s="25">
        <v>141.1</v>
      </c>
      <c r="H236" s="1">
        <v>141</v>
      </c>
      <c r="I236" s="15">
        <f t="shared" si="6"/>
        <v>99.929128277817156</v>
      </c>
    </row>
    <row r="237" spans="1:9" s="12" customFormat="1" ht="31.5" customHeight="1" x14ac:dyDescent="0.2">
      <c r="A237" s="32" t="s">
        <v>427</v>
      </c>
      <c r="B237" s="23" t="s">
        <v>10</v>
      </c>
      <c r="C237" s="23" t="s">
        <v>66</v>
      </c>
      <c r="D237" s="23" t="s">
        <v>0</v>
      </c>
      <c r="E237" s="23" t="s">
        <v>428</v>
      </c>
      <c r="F237" s="24" t="s">
        <v>474</v>
      </c>
      <c r="G237" s="25">
        <f>SUM(G238)</f>
        <v>122.6</v>
      </c>
      <c r="H237" s="25">
        <f>SUM(H238)</f>
        <v>108</v>
      </c>
      <c r="I237" s="15">
        <f t="shared" si="6"/>
        <v>88.091353996737368</v>
      </c>
    </row>
    <row r="238" spans="1:9" s="12" customFormat="1" ht="31.5" customHeight="1" x14ac:dyDescent="0.2">
      <c r="A238" s="33" t="s">
        <v>136</v>
      </c>
      <c r="B238" s="23" t="s">
        <v>10</v>
      </c>
      <c r="C238" s="23" t="s">
        <v>66</v>
      </c>
      <c r="D238" s="23" t="s">
        <v>0</v>
      </c>
      <c r="E238" s="23" t="s">
        <v>428</v>
      </c>
      <c r="F238" s="24" t="s">
        <v>21</v>
      </c>
      <c r="G238" s="25">
        <v>122.6</v>
      </c>
      <c r="H238" s="1">
        <v>108</v>
      </c>
      <c r="I238" s="15">
        <f t="shared" si="6"/>
        <v>88.091353996737368</v>
      </c>
    </row>
    <row r="239" spans="1:9" s="12" customFormat="1" ht="31.5" customHeight="1" x14ac:dyDescent="0.2">
      <c r="A239" s="32" t="s">
        <v>429</v>
      </c>
      <c r="B239" s="23" t="s">
        <v>10</v>
      </c>
      <c r="C239" s="23" t="s">
        <v>66</v>
      </c>
      <c r="D239" s="23" t="s">
        <v>0</v>
      </c>
      <c r="E239" s="23" t="s">
        <v>430</v>
      </c>
      <c r="F239" s="24" t="s">
        <v>474</v>
      </c>
      <c r="G239" s="25">
        <f>SUM(G240)</f>
        <v>932.8</v>
      </c>
      <c r="H239" s="25">
        <f>SUM(H240)</f>
        <v>0</v>
      </c>
      <c r="I239" s="15">
        <f t="shared" si="6"/>
        <v>0</v>
      </c>
    </row>
    <row r="240" spans="1:9" s="12" customFormat="1" ht="31.5" customHeight="1" x14ac:dyDescent="0.2">
      <c r="A240" s="33" t="s">
        <v>136</v>
      </c>
      <c r="B240" s="23" t="s">
        <v>10</v>
      </c>
      <c r="C240" s="23" t="s">
        <v>66</v>
      </c>
      <c r="D240" s="23" t="s">
        <v>0</v>
      </c>
      <c r="E240" s="23" t="s">
        <v>430</v>
      </c>
      <c r="F240" s="24" t="s">
        <v>21</v>
      </c>
      <c r="G240" s="25">
        <v>932.8</v>
      </c>
      <c r="H240" s="1">
        <v>0</v>
      </c>
      <c r="I240" s="15">
        <f t="shared" si="6"/>
        <v>0</v>
      </c>
    </row>
    <row r="241" spans="1:9" s="12" customFormat="1" ht="31.5" customHeight="1" x14ac:dyDescent="0.2">
      <c r="A241" s="32" t="s">
        <v>359</v>
      </c>
      <c r="B241" s="23" t="s">
        <v>10</v>
      </c>
      <c r="C241" s="23" t="s">
        <v>66</v>
      </c>
      <c r="D241" s="23" t="s">
        <v>0</v>
      </c>
      <c r="E241" s="23" t="s">
        <v>360</v>
      </c>
      <c r="F241" s="24" t="s">
        <v>474</v>
      </c>
      <c r="G241" s="25">
        <f>SUM(G242)</f>
        <v>2183.4</v>
      </c>
      <c r="H241" s="25">
        <f>SUM(H242)</f>
        <v>2183.4</v>
      </c>
      <c r="I241" s="15">
        <f t="shared" si="6"/>
        <v>100</v>
      </c>
    </row>
    <row r="242" spans="1:9" s="12" customFormat="1" ht="31.5" customHeight="1" x14ac:dyDescent="0.2">
      <c r="A242" s="32" t="s">
        <v>142</v>
      </c>
      <c r="B242" s="23" t="s">
        <v>10</v>
      </c>
      <c r="C242" s="23" t="s">
        <v>66</v>
      </c>
      <c r="D242" s="23" t="s">
        <v>0</v>
      </c>
      <c r="E242" s="23" t="s">
        <v>360</v>
      </c>
      <c r="F242" s="24" t="s">
        <v>132</v>
      </c>
      <c r="G242" s="25">
        <f>1524+659.4</f>
        <v>2183.4</v>
      </c>
      <c r="H242" s="52">
        <f>1524+659.4</f>
        <v>2183.4</v>
      </c>
      <c r="I242" s="15">
        <f t="shared" si="6"/>
        <v>100</v>
      </c>
    </row>
    <row r="243" spans="1:9" s="12" customFormat="1" ht="141.75" customHeight="1" x14ac:dyDescent="0.2">
      <c r="A243" s="67" t="s">
        <v>431</v>
      </c>
      <c r="B243" s="23" t="s">
        <v>10</v>
      </c>
      <c r="C243" s="23" t="s">
        <v>66</v>
      </c>
      <c r="D243" s="23" t="s">
        <v>0</v>
      </c>
      <c r="E243" s="23" t="s">
        <v>141</v>
      </c>
      <c r="F243" s="24" t="s">
        <v>474</v>
      </c>
      <c r="G243" s="25">
        <f>SUM(G244)</f>
        <v>63</v>
      </c>
      <c r="H243" s="25">
        <f>SUM(H244)</f>
        <v>0</v>
      </c>
      <c r="I243" s="15">
        <f t="shared" si="6"/>
        <v>0</v>
      </c>
    </row>
    <row r="244" spans="1:9" s="12" customFormat="1" ht="47.25" customHeight="1" x14ac:dyDescent="0.2">
      <c r="A244" s="49" t="s">
        <v>18</v>
      </c>
      <c r="B244" s="23" t="s">
        <v>10</v>
      </c>
      <c r="C244" s="23" t="s">
        <v>66</v>
      </c>
      <c r="D244" s="23" t="s">
        <v>0</v>
      </c>
      <c r="E244" s="23" t="s">
        <v>141</v>
      </c>
      <c r="F244" s="24" t="s">
        <v>19</v>
      </c>
      <c r="G244" s="25">
        <v>63</v>
      </c>
      <c r="H244" s="1">
        <v>0</v>
      </c>
      <c r="I244" s="15">
        <f t="shared" si="6"/>
        <v>0</v>
      </c>
    </row>
    <row r="245" spans="1:9" s="12" customFormat="1" ht="63" customHeight="1" x14ac:dyDescent="0.2">
      <c r="A245" s="33" t="s">
        <v>240</v>
      </c>
      <c r="B245" s="23" t="s">
        <v>10</v>
      </c>
      <c r="C245" s="23" t="s">
        <v>66</v>
      </c>
      <c r="D245" s="23" t="s">
        <v>0</v>
      </c>
      <c r="E245" s="23" t="s">
        <v>239</v>
      </c>
      <c r="F245" s="24" t="s">
        <v>474</v>
      </c>
      <c r="G245" s="25">
        <f>SUM(G246:G247)</f>
        <v>1511.6</v>
      </c>
      <c r="H245" s="25">
        <f>SUM(H246:H247)</f>
        <v>1467.5</v>
      </c>
      <c r="I245" s="15">
        <f t="shared" si="6"/>
        <v>97.082561524212764</v>
      </c>
    </row>
    <row r="246" spans="1:9" s="12" customFormat="1" ht="66" customHeight="1" x14ac:dyDescent="0.2">
      <c r="A246" s="33" t="s">
        <v>135</v>
      </c>
      <c r="B246" s="23" t="s">
        <v>10</v>
      </c>
      <c r="C246" s="23" t="s">
        <v>66</v>
      </c>
      <c r="D246" s="23" t="s">
        <v>0</v>
      </c>
      <c r="E246" s="23" t="s">
        <v>239</v>
      </c>
      <c r="F246" s="24" t="s">
        <v>19</v>
      </c>
      <c r="G246" s="25">
        <v>1464.5</v>
      </c>
      <c r="H246" s="1">
        <v>1442</v>
      </c>
      <c r="I246" s="15">
        <f t="shared" si="6"/>
        <v>98.463639467395012</v>
      </c>
    </row>
    <row r="247" spans="1:9" s="12" customFormat="1" ht="31.5" customHeight="1" x14ac:dyDescent="0.2">
      <c r="A247" s="33" t="s">
        <v>136</v>
      </c>
      <c r="B247" s="23" t="s">
        <v>10</v>
      </c>
      <c r="C247" s="23" t="s">
        <v>66</v>
      </c>
      <c r="D247" s="23" t="s">
        <v>0</v>
      </c>
      <c r="E247" s="23" t="s">
        <v>239</v>
      </c>
      <c r="F247" s="24" t="s">
        <v>21</v>
      </c>
      <c r="G247" s="25">
        <v>47.099999999999994</v>
      </c>
      <c r="H247" s="1">
        <v>25.5</v>
      </c>
      <c r="I247" s="15">
        <f t="shared" si="6"/>
        <v>54.140127388535042</v>
      </c>
    </row>
    <row r="248" spans="1:9" s="12" customFormat="1" ht="126.75" customHeight="1" x14ac:dyDescent="0.2">
      <c r="A248" s="41" t="s">
        <v>252</v>
      </c>
      <c r="B248" s="23" t="s">
        <v>10</v>
      </c>
      <c r="C248" s="23" t="s">
        <v>66</v>
      </c>
      <c r="D248" s="23" t="s">
        <v>0</v>
      </c>
      <c r="E248" s="23" t="s">
        <v>51</v>
      </c>
      <c r="F248" s="24" t="s">
        <v>474</v>
      </c>
      <c r="G248" s="25">
        <f>SUM(G249:G250)</f>
        <v>755.9</v>
      </c>
      <c r="H248" s="25">
        <f>SUM(H249:H250)</f>
        <v>755.9</v>
      </c>
      <c r="I248" s="15">
        <f t="shared" si="6"/>
        <v>100</v>
      </c>
    </row>
    <row r="249" spans="1:9" s="12" customFormat="1" ht="60.75" customHeight="1" x14ac:dyDescent="0.2">
      <c r="A249" s="33" t="s">
        <v>134</v>
      </c>
      <c r="B249" s="23" t="s">
        <v>10</v>
      </c>
      <c r="C249" s="23" t="s">
        <v>66</v>
      </c>
      <c r="D249" s="23" t="s">
        <v>0</v>
      </c>
      <c r="E249" s="23" t="s">
        <v>51</v>
      </c>
      <c r="F249" s="24" t="s">
        <v>19</v>
      </c>
      <c r="G249" s="25">
        <v>741</v>
      </c>
      <c r="H249" s="1">
        <v>741</v>
      </c>
      <c r="I249" s="15">
        <f t="shared" si="6"/>
        <v>100</v>
      </c>
    </row>
    <row r="250" spans="1:9" s="12" customFormat="1" ht="31.5" customHeight="1" x14ac:dyDescent="0.2">
      <c r="A250" s="33" t="s">
        <v>136</v>
      </c>
      <c r="B250" s="23" t="s">
        <v>10</v>
      </c>
      <c r="C250" s="23" t="s">
        <v>66</v>
      </c>
      <c r="D250" s="23" t="s">
        <v>0</v>
      </c>
      <c r="E250" s="23" t="s">
        <v>51</v>
      </c>
      <c r="F250" s="24" t="s">
        <v>21</v>
      </c>
      <c r="G250" s="25">
        <v>14.9</v>
      </c>
      <c r="H250" s="1">
        <v>14.9</v>
      </c>
      <c r="I250" s="15">
        <f t="shared" si="6"/>
        <v>100</v>
      </c>
    </row>
    <row r="251" spans="1:9" s="12" customFormat="1" ht="18" customHeight="1" x14ac:dyDescent="0.2">
      <c r="A251" s="33" t="s">
        <v>177</v>
      </c>
      <c r="B251" s="23" t="s">
        <v>10</v>
      </c>
      <c r="C251" s="23" t="s">
        <v>66</v>
      </c>
      <c r="D251" s="23" t="s">
        <v>1</v>
      </c>
      <c r="E251" s="27" t="s">
        <v>474</v>
      </c>
      <c r="F251" s="24" t="s">
        <v>474</v>
      </c>
      <c r="G251" s="25">
        <f>SUM(G252+G255+G258+G260+G262)</f>
        <v>10511.8</v>
      </c>
      <c r="H251" s="25">
        <f>SUM(H252+H255+H258+H260+H262)</f>
        <v>10511</v>
      </c>
      <c r="I251" s="15">
        <f t="shared" si="6"/>
        <v>99.992389505127576</v>
      </c>
    </row>
    <row r="252" spans="1:9" s="12" customFormat="1" ht="17.25" customHeight="1" x14ac:dyDescent="0.2">
      <c r="A252" s="33" t="s">
        <v>32</v>
      </c>
      <c r="B252" s="23" t="s">
        <v>10</v>
      </c>
      <c r="C252" s="23" t="s">
        <v>66</v>
      </c>
      <c r="D252" s="23" t="s">
        <v>1</v>
      </c>
      <c r="E252" s="23" t="s">
        <v>47</v>
      </c>
      <c r="F252" s="24" t="s">
        <v>474</v>
      </c>
      <c r="G252" s="25">
        <f>SUM(G253:G254)</f>
        <v>9948.2000000000007</v>
      </c>
      <c r="H252" s="25">
        <f>SUM(H253:H254)</f>
        <v>9948.2000000000007</v>
      </c>
      <c r="I252" s="15">
        <f t="shared" si="6"/>
        <v>100</v>
      </c>
    </row>
    <row r="253" spans="1:9" s="12" customFormat="1" ht="67.5" customHeight="1" x14ac:dyDescent="0.2">
      <c r="A253" s="33" t="s">
        <v>135</v>
      </c>
      <c r="B253" s="23" t="s">
        <v>10</v>
      </c>
      <c r="C253" s="23" t="s">
        <v>66</v>
      </c>
      <c r="D253" s="23" t="s">
        <v>1</v>
      </c>
      <c r="E253" s="23" t="s">
        <v>47</v>
      </c>
      <c r="F253" s="24" t="s">
        <v>19</v>
      </c>
      <c r="G253" s="25">
        <v>9730.7000000000007</v>
      </c>
      <c r="H253" s="1">
        <v>9730.7000000000007</v>
      </c>
      <c r="I253" s="15">
        <f t="shared" si="6"/>
        <v>100</v>
      </c>
    </row>
    <row r="254" spans="1:9" s="12" customFormat="1" ht="31.5" customHeight="1" x14ac:dyDescent="0.2">
      <c r="A254" s="33" t="s">
        <v>136</v>
      </c>
      <c r="B254" s="23" t="s">
        <v>10</v>
      </c>
      <c r="C254" s="23" t="s">
        <v>66</v>
      </c>
      <c r="D254" s="23" t="s">
        <v>1</v>
      </c>
      <c r="E254" s="23" t="s">
        <v>47</v>
      </c>
      <c r="F254" s="24" t="s">
        <v>21</v>
      </c>
      <c r="G254" s="25">
        <v>217.5</v>
      </c>
      <c r="H254" s="1">
        <v>217.5</v>
      </c>
      <c r="I254" s="15">
        <f t="shared" si="6"/>
        <v>100</v>
      </c>
    </row>
    <row r="255" spans="1:9" s="12" customFormat="1" ht="63" customHeight="1" x14ac:dyDescent="0.2">
      <c r="A255" s="33" t="s">
        <v>38</v>
      </c>
      <c r="B255" s="23" t="s">
        <v>10</v>
      </c>
      <c r="C255" s="23" t="s">
        <v>66</v>
      </c>
      <c r="D255" s="23" t="s">
        <v>1</v>
      </c>
      <c r="E255" s="23" t="s">
        <v>53</v>
      </c>
      <c r="F255" s="24" t="s">
        <v>474</v>
      </c>
      <c r="G255" s="25">
        <f>SUM(G256:G257)</f>
        <v>446.9</v>
      </c>
      <c r="H255" s="25">
        <f>SUM(H256:H257)</f>
        <v>446.9</v>
      </c>
      <c r="I255" s="15">
        <f t="shared" si="6"/>
        <v>100</v>
      </c>
    </row>
    <row r="256" spans="1:9" s="12" customFormat="1" ht="65.25" customHeight="1" x14ac:dyDescent="0.2">
      <c r="A256" s="33" t="s">
        <v>135</v>
      </c>
      <c r="B256" s="23" t="s">
        <v>10</v>
      </c>
      <c r="C256" s="23" t="s">
        <v>66</v>
      </c>
      <c r="D256" s="23" t="s">
        <v>1</v>
      </c>
      <c r="E256" s="23" t="s">
        <v>53</v>
      </c>
      <c r="F256" s="24" t="s">
        <v>19</v>
      </c>
      <c r="G256" s="25">
        <v>396.9</v>
      </c>
      <c r="H256" s="1">
        <v>396.9</v>
      </c>
      <c r="I256" s="15">
        <f t="shared" si="6"/>
        <v>100</v>
      </c>
    </row>
    <row r="257" spans="1:9" s="12" customFormat="1" ht="31.5" customHeight="1" x14ac:dyDescent="0.2">
      <c r="A257" s="33" t="s">
        <v>136</v>
      </c>
      <c r="B257" s="23" t="s">
        <v>10</v>
      </c>
      <c r="C257" s="23" t="s">
        <v>66</v>
      </c>
      <c r="D257" s="23" t="s">
        <v>1</v>
      </c>
      <c r="E257" s="23" t="s">
        <v>53</v>
      </c>
      <c r="F257" s="24" t="s">
        <v>21</v>
      </c>
      <c r="G257" s="25">
        <v>50</v>
      </c>
      <c r="H257" s="1">
        <v>50</v>
      </c>
      <c r="I257" s="15">
        <f t="shared" si="6"/>
        <v>100</v>
      </c>
    </row>
    <row r="258" spans="1:9" s="12" customFormat="1" ht="31.5" customHeight="1" x14ac:dyDescent="0.2">
      <c r="A258" s="33" t="s">
        <v>310</v>
      </c>
      <c r="B258" s="23" t="s">
        <v>10</v>
      </c>
      <c r="C258" s="29">
        <v>1</v>
      </c>
      <c r="D258" s="23" t="s">
        <v>1</v>
      </c>
      <c r="E258" s="23" t="s">
        <v>311</v>
      </c>
      <c r="F258" s="24" t="s">
        <v>474</v>
      </c>
      <c r="G258" s="25">
        <f>SUM(G259)</f>
        <v>34.4</v>
      </c>
      <c r="H258" s="25">
        <f>SUM(H259)</f>
        <v>33.6</v>
      </c>
      <c r="I258" s="15">
        <f t="shared" si="6"/>
        <v>97.674418604651166</v>
      </c>
    </row>
    <row r="259" spans="1:9" s="12" customFormat="1" ht="31.5" customHeight="1" x14ac:dyDescent="0.2">
      <c r="A259" s="33" t="s">
        <v>136</v>
      </c>
      <c r="B259" s="23" t="s">
        <v>10</v>
      </c>
      <c r="C259" s="29">
        <v>1</v>
      </c>
      <c r="D259" s="23" t="s">
        <v>1</v>
      </c>
      <c r="E259" s="23" t="s">
        <v>311</v>
      </c>
      <c r="F259" s="23" t="s">
        <v>21</v>
      </c>
      <c r="G259" s="25">
        <v>34.4</v>
      </c>
      <c r="H259" s="1">
        <v>33.6</v>
      </c>
      <c r="I259" s="15">
        <f t="shared" si="6"/>
        <v>97.674418604651166</v>
      </c>
    </row>
    <row r="260" spans="1:9" s="12" customFormat="1" ht="31.5" customHeight="1" x14ac:dyDescent="0.2">
      <c r="A260" s="33" t="s">
        <v>316</v>
      </c>
      <c r="B260" s="23" t="s">
        <v>10</v>
      </c>
      <c r="C260" s="23" t="s">
        <v>66</v>
      </c>
      <c r="D260" s="23" t="s">
        <v>1</v>
      </c>
      <c r="E260" s="23" t="s">
        <v>317</v>
      </c>
      <c r="F260" s="24" t="s">
        <v>474</v>
      </c>
      <c r="G260" s="25">
        <f>SUM(G261)</f>
        <v>12</v>
      </c>
      <c r="H260" s="25">
        <f>SUM(H261)</f>
        <v>12</v>
      </c>
      <c r="I260" s="15">
        <f t="shared" si="6"/>
        <v>100</v>
      </c>
    </row>
    <row r="261" spans="1:9" s="12" customFormat="1" ht="31.5" customHeight="1" x14ac:dyDescent="0.2">
      <c r="A261" s="33" t="s">
        <v>136</v>
      </c>
      <c r="B261" s="23" t="s">
        <v>10</v>
      </c>
      <c r="C261" s="23" t="s">
        <v>66</v>
      </c>
      <c r="D261" s="23" t="s">
        <v>1</v>
      </c>
      <c r="E261" s="23" t="s">
        <v>317</v>
      </c>
      <c r="F261" s="24" t="s">
        <v>21</v>
      </c>
      <c r="G261" s="25">
        <v>12</v>
      </c>
      <c r="H261" s="1">
        <v>12</v>
      </c>
      <c r="I261" s="15">
        <f t="shared" si="6"/>
        <v>100</v>
      </c>
    </row>
    <row r="262" spans="1:9" s="12" customFormat="1" ht="31.5" customHeight="1" x14ac:dyDescent="0.2">
      <c r="A262" s="33" t="s">
        <v>314</v>
      </c>
      <c r="B262" s="23" t="s">
        <v>10</v>
      </c>
      <c r="C262" s="23" t="s">
        <v>66</v>
      </c>
      <c r="D262" s="23" t="s">
        <v>1</v>
      </c>
      <c r="E262" s="23" t="s">
        <v>315</v>
      </c>
      <c r="F262" s="24" t="s">
        <v>474</v>
      </c>
      <c r="G262" s="25">
        <f>SUM(G263)</f>
        <v>70.3</v>
      </c>
      <c r="H262" s="25">
        <f>SUM(H263)</f>
        <v>70.3</v>
      </c>
      <c r="I262" s="15">
        <f t="shared" si="6"/>
        <v>100</v>
      </c>
    </row>
    <row r="263" spans="1:9" s="12" customFormat="1" ht="31.5" customHeight="1" x14ac:dyDescent="0.2">
      <c r="A263" s="33" t="s">
        <v>136</v>
      </c>
      <c r="B263" s="23" t="s">
        <v>10</v>
      </c>
      <c r="C263" s="23" t="s">
        <v>66</v>
      </c>
      <c r="D263" s="23" t="s">
        <v>1</v>
      </c>
      <c r="E263" s="23" t="s">
        <v>315</v>
      </c>
      <c r="F263" s="24" t="s">
        <v>21</v>
      </c>
      <c r="G263" s="25">
        <v>70.3</v>
      </c>
      <c r="H263" s="1">
        <v>70.3</v>
      </c>
      <c r="I263" s="15">
        <f t="shared" ref="I263:I312" si="7">H263/G263*100</f>
        <v>100</v>
      </c>
    </row>
    <row r="264" spans="1:9" s="12" customFormat="1" ht="31.5" customHeight="1" x14ac:dyDescent="0.2">
      <c r="A264" s="33" t="s">
        <v>178</v>
      </c>
      <c r="B264" s="23" t="s">
        <v>10</v>
      </c>
      <c r="C264" s="23" t="s">
        <v>66</v>
      </c>
      <c r="D264" s="23" t="s">
        <v>2</v>
      </c>
      <c r="E264" s="27" t="s">
        <v>474</v>
      </c>
      <c r="F264" s="24" t="s">
        <v>474</v>
      </c>
      <c r="G264" s="25">
        <f>SUM(G265)</f>
        <v>2354.1999999999998</v>
      </c>
      <c r="H264" s="52">
        <f>SUM(H265)</f>
        <v>2354.1999999999998</v>
      </c>
      <c r="I264" s="15">
        <f t="shared" si="7"/>
        <v>100</v>
      </c>
    </row>
    <row r="265" spans="1:9" s="12" customFormat="1" ht="63" customHeight="1" x14ac:dyDescent="0.2">
      <c r="A265" s="32" t="s">
        <v>36</v>
      </c>
      <c r="B265" s="23" t="s">
        <v>10</v>
      </c>
      <c r="C265" s="23" t="s">
        <v>66</v>
      </c>
      <c r="D265" s="23" t="s">
        <v>2</v>
      </c>
      <c r="E265" s="23" t="s">
        <v>61</v>
      </c>
      <c r="F265" s="24" t="s">
        <v>474</v>
      </c>
      <c r="G265" s="25">
        <f>SUM(G266)</f>
        <v>2354.1999999999998</v>
      </c>
      <c r="H265" s="52">
        <f>SUM(H266)</f>
        <v>2354.1999999999998</v>
      </c>
      <c r="I265" s="15">
        <f t="shared" si="7"/>
        <v>100</v>
      </c>
    </row>
    <row r="266" spans="1:9" s="12" customFormat="1" ht="31.5" customHeight="1" x14ac:dyDescent="0.2">
      <c r="A266" s="34" t="s">
        <v>137</v>
      </c>
      <c r="B266" s="23" t="s">
        <v>10</v>
      </c>
      <c r="C266" s="23" t="s">
        <v>66</v>
      </c>
      <c r="D266" s="23" t="s">
        <v>2</v>
      </c>
      <c r="E266" s="23" t="s">
        <v>61</v>
      </c>
      <c r="F266" s="24" t="s">
        <v>132</v>
      </c>
      <c r="G266" s="25">
        <v>2354.1999999999998</v>
      </c>
      <c r="H266" s="1">
        <v>2354.1999999999998</v>
      </c>
      <c r="I266" s="15">
        <f t="shared" si="7"/>
        <v>100</v>
      </c>
    </row>
    <row r="267" spans="1:9" s="12" customFormat="1" ht="31.5" customHeight="1" x14ac:dyDescent="0.2">
      <c r="A267" s="34" t="s">
        <v>286</v>
      </c>
      <c r="B267" s="23" t="s">
        <v>10</v>
      </c>
      <c r="C267" s="23" t="s">
        <v>66</v>
      </c>
      <c r="D267" s="23" t="s">
        <v>3</v>
      </c>
      <c r="E267" s="27" t="s">
        <v>474</v>
      </c>
      <c r="F267" s="24" t="s">
        <v>474</v>
      </c>
      <c r="G267" s="25">
        <f>SUM(G268)</f>
        <v>25852.6</v>
      </c>
      <c r="H267" s="25">
        <f>SUM(H268)</f>
        <v>25852.6</v>
      </c>
      <c r="I267" s="15">
        <f t="shared" si="7"/>
        <v>100</v>
      </c>
    </row>
    <row r="268" spans="1:9" s="12" customFormat="1" ht="18.75" customHeight="1" x14ac:dyDescent="0.2">
      <c r="A268" s="34" t="s">
        <v>285</v>
      </c>
      <c r="B268" s="23" t="s">
        <v>10</v>
      </c>
      <c r="C268" s="23" t="s">
        <v>66</v>
      </c>
      <c r="D268" s="23" t="s">
        <v>3</v>
      </c>
      <c r="E268" s="23" t="s">
        <v>284</v>
      </c>
      <c r="F268" s="24" t="s">
        <v>474</v>
      </c>
      <c r="G268" s="25">
        <f>SUM(G269)</f>
        <v>25852.6</v>
      </c>
      <c r="H268" s="25">
        <f>SUM(H269)</f>
        <v>25852.6</v>
      </c>
      <c r="I268" s="15">
        <f t="shared" si="7"/>
        <v>100</v>
      </c>
    </row>
    <row r="269" spans="1:9" s="12" customFormat="1" ht="18" customHeight="1" x14ac:dyDescent="0.2">
      <c r="A269" s="34" t="s">
        <v>9</v>
      </c>
      <c r="B269" s="23" t="s">
        <v>10</v>
      </c>
      <c r="C269" s="23" t="s">
        <v>66</v>
      </c>
      <c r="D269" s="23" t="s">
        <v>3</v>
      </c>
      <c r="E269" s="23" t="s">
        <v>284</v>
      </c>
      <c r="F269" s="24" t="s">
        <v>28</v>
      </c>
      <c r="G269" s="25">
        <v>25852.6</v>
      </c>
      <c r="H269" s="1">
        <v>25852.6</v>
      </c>
      <c r="I269" s="15">
        <f t="shared" si="7"/>
        <v>100</v>
      </c>
    </row>
    <row r="270" spans="1:9" s="12" customFormat="1" ht="47.25" customHeight="1" x14ac:dyDescent="0.2">
      <c r="A270" s="32" t="s">
        <v>200</v>
      </c>
      <c r="B270" s="23" t="s">
        <v>5</v>
      </c>
      <c r="C270" s="27" t="s">
        <v>474</v>
      </c>
      <c r="D270" s="27" t="s">
        <v>474</v>
      </c>
      <c r="E270" s="27" t="s">
        <v>474</v>
      </c>
      <c r="F270" s="24" t="s">
        <v>474</v>
      </c>
      <c r="G270" s="25">
        <f>SUM(G271)</f>
        <v>132304.79999999999</v>
      </c>
      <c r="H270" s="25">
        <f>SUM(H271)</f>
        <v>126472.9</v>
      </c>
      <c r="I270" s="15">
        <f t="shared" si="7"/>
        <v>95.592072245300258</v>
      </c>
    </row>
    <row r="271" spans="1:9" s="12" customFormat="1" ht="47.25" customHeight="1" x14ac:dyDescent="0.2">
      <c r="A271" s="35" t="s">
        <v>201</v>
      </c>
      <c r="B271" s="23" t="s">
        <v>5</v>
      </c>
      <c r="C271" s="23" t="s">
        <v>66</v>
      </c>
      <c r="D271" s="27" t="s">
        <v>474</v>
      </c>
      <c r="E271" s="27" t="s">
        <v>474</v>
      </c>
      <c r="F271" s="24" t="s">
        <v>474</v>
      </c>
      <c r="G271" s="25">
        <f>SUM(G272+G278)</f>
        <v>132304.79999999999</v>
      </c>
      <c r="H271" s="25">
        <f>SUM(H272+H278)</f>
        <v>126472.9</v>
      </c>
      <c r="I271" s="15">
        <f t="shared" si="7"/>
        <v>95.592072245300258</v>
      </c>
    </row>
    <row r="272" spans="1:9" ht="18" customHeight="1" x14ac:dyDescent="0.2">
      <c r="A272" s="35" t="s">
        <v>60</v>
      </c>
      <c r="B272" s="23" t="s">
        <v>5</v>
      </c>
      <c r="C272" s="23" t="s">
        <v>66</v>
      </c>
      <c r="D272" s="23" t="s">
        <v>0</v>
      </c>
      <c r="E272" s="27" t="s">
        <v>474</v>
      </c>
      <c r="F272" s="24" t="s">
        <v>474</v>
      </c>
      <c r="G272" s="25">
        <f>SUM(G273)</f>
        <v>114668.4</v>
      </c>
      <c r="H272" s="25">
        <f>SUM(H273)</f>
        <v>111490.9</v>
      </c>
      <c r="I272" s="15">
        <f t="shared" si="7"/>
        <v>97.228966306323272</v>
      </c>
    </row>
    <row r="273" spans="1:9" ht="63" customHeight="1" x14ac:dyDescent="0.2">
      <c r="A273" s="35" t="s">
        <v>127</v>
      </c>
      <c r="B273" s="23" t="s">
        <v>5</v>
      </c>
      <c r="C273" s="23" t="s">
        <v>66</v>
      </c>
      <c r="D273" s="23" t="s">
        <v>0</v>
      </c>
      <c r="E273" s="23" t="s">
        <v>61</v>
      </c>
      <c r="F273" s="24" t="s">
        <v>474</v>
      </c>
      <c r="G273" s="25">
        <f>SUM(G274:G277)</f>
        <v>114668.4</v>
      </c>
      <c r="H273" s="25">
        <f>SUM(H274:H277)</f>
        <v>111490.9</v>
      </c>
      <c r="I273" s="15">
        <f t="shared" si="7"/>
        <v>97.228966306323272</v>
      </c>
    </row>
    <row r="274" spans="1:9" ht="66.75" customHeight="1" x14ac:dyDescent="0.2">
      <c r="A274" s="33" t="s">
        <v>135</v>
      </c>
      <c r="B274" s="23" t="s">
        <v>5</v>
      </c>
      <c r="C274" s="23" t="s">
        <v>66</v>
      </c>
      <c r="D274" s="23" t="s">
        <v>0</v>
      </c>
      <c r="E274" s="23" t="s">
        <v>61</v>
      </c>
      <c r="F274" s="24" t="s">
        <v>19</v>
      </c>
      <c r="G274" s="25">
        <v>65656.899999999994</v>
      </c>
      <c r="H274" s="1">
        <v>65617.3</v>
      </c>
      <c r="I274" s="15">
        <f t="shared" si="7"/>
        <v>99.939686460981264</v>
      </c>
    </row>
    <row r="275" spans="1:9" ht="31.5" customHeight="1" x14ac:dyDescent="0.2">
      <c r="A275" s="33" t="s">
        <v>136</v>
      </c>
      <c r="B275" s="23" t="s">
        <v>5</v>
      </c>
      <c r="C275" s="23" t="s">
        <v>66</v>
      </c>
      <c r="D275" s="23" t="s">
        <v>0</v>
      </c>
      <c r="E275" s="23" t="s">
        <v>61</v>
      </c>
      <c r="F275" s="24" t="s">
        <v>21</v>
      </c>
      <c r="G275" s="25">
        <v>37444.000000000007</v>
      </c>
      <c r="H275" s="1">
        <v>34306.1</v>
      </c>
      <c r="I275" s="15">
        <f t="shared" si="7"/>
        <v>91.619752163230402</v>
      </c>
    </row>
    <row r="276" spans="1:9" ht="31.5" customHeight="1" x14ac:dyDescent="0.2">
      <c r="A276" s="33" t="s">
        <v>142</v>
      </c>
      <c r="B276" s="23" t="s">
        <v>5</v>
      </c>
      <c r="C276" s="23" t="s">
        <v>66</v>
      </c>
      <c r="D276" s="23" t="s">
        <v>0</v>
      </c>
      <c r="E276" s="23" t="s">
        <v>61</v>
      </c>
      <c r="F276" s="24" t="s">
        <v>132</v>
      </c>
      <c r="G276" s="25">
        <v>10742.1</v>
      </c>
      <c r="H276" s="1">
        <v>10742.1</v>
      </c>
      <c r="I276" s="15">
        <f t="shared" si="7"/>
        <v>100</v>
      </c>
    </row>
    <row r="277" spans="1:9" s="12" customFormat="1" ht="18" customHeight="1" x14ac:dyDescent="0.2">
      <c r="A277" s="33" t="s">
        <v>23</v>
      </c>
      <c r="B277" s="23" t="s">
        <v>5</v>
      </c>
      <c r="C277" s="23" t="s">
        <v>66</v>
      </c>
      <c r="D277" s="23" t="s">
        <v>0</v>
      </c>
      <c r="E277" s="23" t="s">
        <v>61</v>
      </c>
      <c r="F277" s="24" t="s">
        <v>24</v>
      </c>
      <c r="G277" s="25">
        <v>825.40000000000009</v>
      </c>
      <c r="H277" s="1">
        <v>825.4</v>
      </c>
      <c r="I277" s="15">
        <f t="shared" si="7"/>
        <v>99.999999999999986</v>
      </c>
    </row>
    <row r="278" spans="1:9" s="12" customFormat="1" ht="31.5" customHeight="1" x14ac:dyDescent="0.2">
      <c r="A278" s="38" t="s">
        <v>67</v>
      </c>
      <c r="B278" s="23" t="s">
        <v>5</v>
      </c>
      <c r="C278" s="23" t="s">
        <v>66</v>
      </c>
      <c r="D278" s="23" t="s">
        <v>1</v>
      </c>
      <c r="E278" s="27" t="s">
        <v>474</v>
      </c>
      <c r="F278" s="24" t="s">
        <v>474</v>
      </c>
      <c r="G278" s="25">
        <f>SUM(G279+G281+G283+G285)</f>
        <v>17636.400000000001</v>
      </c>
      <c r="H278" s="25">
        <f>SUM(H279+H281+H283+H285)</f>
        <v>14982</v>
      </c>
      <c r="I278" s="15">
        <f t="shared" si="7"/>
        <v>84.949309382867241</v>
      </c>
    </row>
    <row r="279" spans="1:9" s="12" customFormat="1" ht="31.5" customHeight="1" x14ac:dyDescent="0.2">
      <c r="A279" s="33" t="s">
        <v>310</v>
      </c>
      <c r="B279" s="23" t="s">
        <v>5</v>
      </c>
      <c r="C279" s="29">
        <v>1</v>
      </c>
      <c r="D279" s="23" t="s">
        <v>1</v>
      </c>
      <c r="E279" s="23" t="s">
        <v>311</v>
      </c>
      <c r="F279" s="24" t="s">
        <v>474</v>
      </c>
      <c r="G279" s="25">
        <f>SUM(G280)</f>
        <v>385.7</v>
      </c>
      <c r="H279" s="52">
        <f>SUM(H280)</f>
        <v>365.7</v>
      </c>
      <c r="I279" s="15">
        <f t="shared" si="7"/>
        <v>94.814622763806071</v>
      </c>
    </row>
    <row r="280" spans="1:9" s="12" customFormat="1" ht="31.5" customHeight="1" x14ac:dyDescent="0.2">
      <c r="A280" s="33" t="s">
        <v>136</v>
      </c>
      <c r="B280" s="23" t="s">
        <v>5</v>
      </c>
      <c r="C280" s="29">
        <v>1</v>
      </c>
      <c r="D280" s="23" t="s">
        <v>1</v>
      </c>
      <c r="E280" s="23" t="s">
        <v>311</v>
      </c>
      <c r="F280" s="24" t="s">
        <v>21</v>
      </c>
      <c r="G280" s="25">
        <f>231.6+126.8+27.3</f>
        <v>385.7</v>
      </c>
      <c r="H280" s="1">
        <f>226.6+111.8+27.3</f>
        <v>365.7</v>
      </c>
      <c r="I280" s="15">
        <f t="shared" si="7"/>
        <v>94.814622763806071</v>
      </c>
    </row>
    <row r="281" spans="1:9" s="12" customFormat="1" ht="31.5" customHeight="1" x14ac:dyDescent="0.2">
      <c r="A281" s="33" t="s">
        <v>316</v>
      </c>
      <c r="B281" s="23" t="s">
        <v>5</v>
      </c>
      <c r="C281" s="29">
        <v>1</v>
      </c>
      <c r="D281" s="23" t="s">
        <v>1</v>
      </c>
      <c r="E281" s="23" t="s">
        <v>317</v>
      </c>
      <c r="F281" s="24" t="s">
        <v>474</v>
      </c>
      <c r="G281" s="25">
        <f>SUM(G282:G282)</f>
        <v>195.5</v>
      </c>
      <c r="H281" s="25">
        <f>SUM(H282:H282)</f>
        <v>134.80000000000001</v>
      </c>
      <c r="I281" s="15">
        <f t="shared" si="7"/>
        <v>68.951406649616374</v>
      </c>
    </row>
    <row r="282" spans="1:9" ht="31.5" customHeight="1" x14ac:dyDescent="0.2">
      <c r="A282" s="33" t="s">
        <v>136</v>
      </c>
      <c r="B282" s="23" t="s">
        <v>5</v>
      </c>
      <c r="C282" s="29">
        <v>1</v>
      </c>
      <c r="D282" s="23" t="s">
        <v>1</v>
      </c>
      <c r="E282" s="23" t="s">
        <v>317</v>
      </c>
      <c r="F282" s="24" t="s">
        <v>21</v>
      </c>
      <c r="G282" s="25">
        <f>60.5+106.7+28.3</f>
        <v>195.5</v>
      </c>
      <c r="H282" s="1">
        <f>60.5+46+28.3</f>
        <v>134.80000000000001</v>
      </c>
      <c r="I282" s="15">
        <f t="shared" si="7"/>
        <v>68.951406649616374</v>
      </c>
    </row>
    <row r="283" spans="1:9" ht="31.5" customHeight="1" x14ac:dyDescent="0.2">
      <c r="A283" s="42" t="s">
        <v>314</v>
      </c>
      <c r="B283" s="23" t="s">
        <v>5</v>
      </c>
      <c r="C283" s="23" t="s">
        <v>66</v>
      </c>
      <c r="D283" s="23" t="s">
        <v>1</v>
      </c>
      <c r="E283" s="23" t="s">
        <v>315</v>
      </c>
      <c r="F283" s="24" t="s">
        <v>474</v>
      </c>
      <c r="G283" s="25">
        <f>SUM(G284)</f>
        <v>14807.400000000001</v>
      </c>
      <c r="H283" s="25">
        <f>SUM(H284)</f>
        <v>12233.800000000001</v>
      </c>
      <c r="I283" s="15">
        <f t="shared" si="7"/>
        <v>82.619501060280669</v>
      </c>
    </row>
    <row r="284" spans="1:9" s="12" customFormat="1" ht="32.25" customHeight="1" x14ac:dyDescent="0.2">
      <c r="A284" s="33" t="s">
        <v>136</v>
      </c>
      <c r="B284" s="23" t="s">
        <v>5</v>
      </c>
      <c r="C284" s="23" t="s">
        <v>66</v>
      </c>
      <c r="D284" s="23" t="s">
        <v>1</v>
      </c>
      <c r="E284" s="23" t="s">
        <v>315</v>
      </c>
      <c r="F284" s="24" t="s">
        <v>21</v>
      </c>
      <c r="G284" s="25">
        <f>9948+4182.2+677.2</f>
        <v>14807.400000000001</v>
      </c>
      <c r="H284" s="1">
        <f>7415.3+4141.3+677.2</f>
        <v>12233.800000000001</v>
      </c>
      <c r="I284" s="15">
        <f t="shared" si="7"/>
        <v>82.619501060280669</v>
      </c>
    </row>
    <row r="285" spans="1:9" s="12" customFormat="1" ht="36" customHeight="1" x14ac:dyDescent="0.2">
      <c r="A285" s="33" t="s">
        <v>312</v>
      </c>
      <c r="B285" s="23" t="s">
        <v>5</v>
      </c>
      <c r="C285" s="29">
        <v>1</v>
      </c>
      <c r="D285" s="23" t="s">
        <v>1</v>
      </c>
      <c r="E285" s="23" t="s">
        <v>313</v>
      </c>
      <c r="F285" s="24" t="s">
        <v>474</v>
      </c>
      <c r="G285" s="25">
        <f>SUM(G286)</f>
        <v>2247.8000000000002</v>
      </c>
      <c r="H285" s="25">
        <f>SUM(H286)</f>
        <v>2247.6999999999998</v>
      </c>
      <c r="I285" s="15">
        <f t="shared" si="7"/>
        <v>99.995551205623258</v>
      </c>
    </row>
    <row r="286" spans="1:9" s="12" customFormat="1" ht="31.5" customHeight="1" x14ac:dyDescent="0.2">
      <c r="A286" s="33" t="s">
        <v>136</v>
      </c>
      <c r="B286" s="23" t="s">
        <v>5</v>
      </c>
      <c r="C286" s="29">
        <v>1</v>
      </c>
      <c r="D286" s="23" t="s">
        <v>1</v>
      </c>
      <c r="E286" s="23" t="s">
        <v>313</v>
      </c>
      <c r="F286" s="23" t="s">
        <v>21</v>
      </c>
      <c r="G286" s="25">
        <v>2247.8000000000002</v>
      </c>
      <c r="H286" s="1">
        <v>2247.6999999999998</v>
      </c>
      <c r="I286" s="15">
        <f t="shared" si="7"/>
        <v>99.995551205623258</v>
      </c>
    </row>
    <row r="287" spans="1:9" s="12" customFormat="1" ht="31.5" customHeight="1" x14ac:dyDescent="0.2">
      <c r="A287" s="32" t="s">
        <v>202</v>
      </c>
      <c r="B287" s="23" t="s">
        <v>7</v>
      </c>
      <c r="C287" s="27" t="s">
        <v>474</v>
      </c>
      <c r="D287" s="27" t="s">
        <v>474</v>
      </c>
      <c r="E287" s="27" t="s">
        <v>474</v>
      </c>
      <c r="F287" s="24" t="s">
        <v>474</v>
      </c>
      <c r="G287" s="25">
        <f>SUM(G288)</f>
        <v>15994.9</v>
      </c>
      <c r="H287" s="25">
        <f>SUM(H288)</f>
        <v>15916.000000000002</v>
      </c>
      <c r="I287" s="15">
        <f t="shared" si="7"/>
        <v>99.50671776628802</v>
      </c>
    </row>
    <row r="288" spans="1:9" s="12" customFormat="1" ht="31.5" customHeight="1" x14ac:dyDescent="0.2">
      <c r="A288" s="32" t="s">
        <v>203</v>
      </c>
      <c r="B288" s="23" t="s">
        <v>7</v>
      </c>
      <c r="C288" s="23" t="s">
        <v>66</v>
      </c>
      <c r="D288" s="27" t="s">
        <v>474</v>
      </c>
      <c r="E288" s="27" t="s">
        <v>474</v>
      </c>
      <c r="F288" s="24" t="s">
        <v>474</v>
      </c>
      <c r="G288" s="25">
        <f>SUM(G289+G298+G303)</f>
        <v>15994.9</v>
      </c>
      <c r="H288" s="25">
        <f>SUM(H289+H298+H303)</f>
        <v>15916.000000000002</v>
      </c>
      <c r="I288" s="15">
        <f t="shared" si="7"/>
        <v>99.50671776628802</v>
      </c>
    </row>
    <row r="289" spans="1:9" s="12" customFormat="1" ht="47.25" customHeight="1" x14ac:dyDescent="0.2">
      <c r="A289" s="32" t="s">
        <v>117</v>
      </c>
      <c r="B289" s="23" t="s">
        <v>7</v>
      </c>
      <c r="C289" s="23" t="s">
        <v>66</v>
      </c>
      <c r="D289" s="23" t="s">
        <v>0</v>
      </c>
      <c r="E289" s="27" t="s">
        <v>474</v>
      </c>
      <c r="F289" s="24" t="s">
        <v>474</v>
      </c>
      <c r="G289" s="25">
        <f>SUM(G290+G294+G296)</f>
        <v>4748.3999999999996</v>
      </c>
      <c r="H289" s="25">
        <f>SUM(H290+H294+H296)</f>
        <v>4739.7</v>
      </c>
      <c r="I289" s="15">
        <f t="shared" si="7"/>
        <v>99.81678038918372</v>
      </c>
    </row>
    <row r="290" spans="1:9" s="12" customFormat="1" ht="18.75" customHeight="1" x14ac:dyDescent="0.2">
      <c r="A290" s="32" t="s">
        <v>32</v>
      </c>
      <c r="B290" s="23" t="s">
        <v>7</v>
      </c>
      <c r="C290" s="23" t="s">
        <v>66</v>
      </c>
      <c r="D290" s="23" t="s">
        <v>0</v>
      </c>
      <c r="E290" s="23" t="s">
        <v>47</v>
      </c>
      <c r="F290" s="24" t="s">
        <v>474</v>
      </c>
      <c r="G290" s="25">
        <f>SUM(G291:G293)</f>
        <v>4729.5</v>
      </c>
      <c r="H290" s="25">
        <f>SUM(H291:H293)</f>
        <v>4721.8</v>
      </c>
      <c r="I290" s="15">
        <f t="shared" si="7"/>
        <v>99.837192092187337</v>
      </c>
    </row>
    <row r="291" spans="1:9" s="12" customFormat="1" ht="47.25" customHeight="1" x14ac:dyDescent="0.2">
      <c r="A291" s="33" t="s">
        <v>18</v>
      </c>
      <c r="B291" s="23" t="s">
        <v>7</v>
      </c>
      <c r="C291" s="23" t="s">
        <v>66</v>
      </c>
      <c r="D291" s="23" t="s">
        <v>0</v>
      </c>
      <c r="E291" s="23" t="s">
        <v>47</v>
      </c>
      <c r="F291" s="24" t="s">
        <v>19</v>
      </c>
      <c r="G291" s="25">
        <v>4646.7</v>
      </c>
      <c r="H291" s="1">
        <v>4646.7</v>
      </c>
      <c r="I291" s="15">
        <f t="shared" si="7"/>
        <v>100</v>
      </c>
    </row>
    <row r="292" spans="1:9" s="12" customFormat="1" ht="31.5" customHeight="1" x14ac:dyDescent="0.2">
      <c r="A292" s="33" t="s">
        <v>136</v>
      </c>
      <c r="B292" s="23" t="s">
        <v>7</v>
      </c>
      <c r="C292" s="23" t="s">
        <v>66</v>
      </c>
      <c r="D292" s="23" t="s">
        <v>0</v>
      </c>
      <c r="E292" s="23" t="s">
        <v>47</v>
      </c>
      <c r="F292" s="24" t="s">
        <v>21</v>
      </c>
      <c r="G292" s="25">
        <v>81.099999999999994</v>
      </c>
      <c r="H292" s="1">
        <v>75.099999999999994</v>
      </c>
      <c r="I292" s="15">
        <f t="shared" si="7"/>
        <v>92.601726263871768</v>
      </c>
    </row>
    <row r="293" spans="1:9" s="12" customFormat="1" ht="18" customHeight="1" x14ac:dyDescent="0.2">
      <c r="A293" s="33" t="s">
        <v>23</v>
      </c>
      <c r="B293" s="23" t="s">
        <v>7</v>
      </c>
      <c r="C293" s="23" t="s">
        <v>66</v>
      </c>
      <c r="D293" s="23" t="s">
        <v>0</v>
      </c>
      <c r="E293" s="23" t="s">
        <v>47</v>
      </c>
      <c r="F293" s="24" t="s">
        <v>24</v>
      </c>
      <c r="G293" s="25">
        <v>1.7</v>
      </c>
      <c r="H293" s="1">
        <v>0</v>
      </c>
      <c r="I293" s="15">
        <f t="shared" si="7"/>
        <v>0</v>
      </c>
    </row>
    <row r="294" spans="1:9" s="12" customFormat="1" ht="31.5" customHeight="1" x14ac:dyDescent="0.2">
      <c r="A294" s="33" t="s">
        <v>310</v>
      </c>
      <c r="B294" s="23" t="s">
        <v>7</v>
      </c>
      <c r="C294" s="29">
        <v>1</v>
      </c>
      <c r="D294" s="23" t="s">
        <v>0</v>
      </c>
      <c r="E294" s="23" t="s">
        <v>311</v>
      </c>
      <c r="F294" s="24" t="s">
        <v>474</v>
      </c>
      <c r="G294" s="52">
        <f>SUM(G295)</f>
        <v>10.9</v>
      </c>
      <c r="H294" s="52">
        <f>SUM(H295)</f>
        <v>10.9</v>
      </c>
      <c r="I294" s="15">
        <f t="shared" si="7"/>
        <v>100</v>
      </c>
    </row>
    <row r="295" spans="1:9" s="12" customFormat="1" ht="31.5" customHeight="1" x14ac:dyDescent="0.2">
      <c r="A295" s="33" t="s">
        <v>136</v>
      </c>
      <c r="B295" s="23" t="s">
        <v>7</v>
      </c>
      <c r="C295" s="29">
        <v>1</v>
      </c>
      <c r="D295" s="23" t="s">
        <v>0</v>
      </c>
      <c r="E295" s="23" t="s">
        <v>311</v>
      </c>
      <c r="F295" s="23" t="s">
        <v>21</v>
      </c>
      <c r="G295" s="52">
        <v>10.9</v>
      </c>
      <c r="H295" s="52">
        <v>10.9</v>
      </c>
      <c r="I295" s="15">
        <f t="shared" si="7"/>
        <v>100</v>
      </c>
    </row>
    <row r="296" spans="1:9" s="12" customFormat="1" ht="31.5" customHeight="1" x14ac:dyDescent="0.2">
      <c r="A296" s="33" t="s">
        <v>316</v>
      </c>
      <c r="B296" s="23" t="s">
        <v>7</v>
      </c>
      <c r="C296" s="23" t="s">
        <v>66</v>
      </c>
      <c r="D296" s="23" t="s">
        <v>0</v>
      </c>
      <c r="E296" s="23" t="s">
        <v>317</v>
      </c>
      <c r="F296" s="24" t="s">
        <v>474</v>
      </c>
      <c r="G296" s="25">
        <f>SUM(G297)</f>
        <v>8</v>
      </c>
      <c r="H296" s="25">
        <f>SUM(H297)</f>
        <v>7</v>
      </c>
      <c r="I296" s="15">
        <f t="shared" si="7"/>
        <v>87.5</v>
      </c>
    </row>
    <row r="297" spans="1:9" s="12" customFormat="1" ht="31.5" customHeight="1" x14ac:dyDescent="0.2">
      <c r="A297" s="33" t="s">
        <v>136</v>
      </c>
      <c r="B297" s="23" t="s">
        <v>7</v>
      </c>
      <c r="C297" s="23" t="s">
        <v>66</v>
      </c>
      <c r="D297" s="23" t="s">
        <v>0</v>
      </c>
      <c r="E297" s="23" t="s">
        <v>317</v>
      </c>
      <c r="F297" s="24" t="s">
        <v>21</v>
      </c>
      <c r="G297" s="25">
        <v>8</v>
      </c>
      <c r="H297" s="1">
        <v>7</v>
      </c>
      <c r="I297" s="15">
        <f t="shared" si="7"/>
        <v>87.5</v>
      </c>
    </row>
    <row r="298" spans="1:9" s="12" customFormat="1" ht="47.25" customHeight="1" x14ac:dyDescent="0.2">
      <c r="A298" s="32" t="s">
        <v>204</v>
      </c>
      <c r="B298" s="23" t="s">
        <v>7</v>
      </c>
      <c r="C298" s="23" t="s">
        <v>66</v>
      </c>
      <c r="D298" s="23" t="s">
        <v>1</v>
      </c>
      <c r="E298" s="27" t="s">
        <v>474</v>
      </c>
      <c r="F298" s="24" t="s">
        <v>474</v>
      </c>
      <c r="G298" s="25">
        <f>SUM(G299)</f>
        <v>9116.9</v>
      </c>
      <c r="H298" s="25">
        <f>SUM(H299)</f>
        <v>9046.7000000000007</v>
      </c>
      <c r="I298" s="15">
        <f t="shared" si="7"/>
        <v>99.230001425923291</v>
      </c>
    </row>
    <row r="299" spans="1:9" s="12" customFormat="1" ht="63" customHeight="1" x14ac:dyDescent="0.2">
      <c r="A299" s="35" t="s">
        <v>36</v>
      </c>
      <c r="B299" s="23" t="s">
        <v>7</v>
      </c>
      <c r="C299" s="23" t="s">
        <v>66</v>
      </c>
      <c r="D299" s="23" t="s">
        <v>1</v>
      </c>
      <c r="E299" s="23" t="s">
        <v>61</v>
      </c>
      <c r="F299" s="24" t="s">
        <v>474</v>
      </c>
      <c r="G299" s="25">
        <f>SUM(G300:G302)</f>
        <v>9116.9</v>
      </c>
      <c r="H299" s="25">
        <f>SUM(H300:H302)</f>
        <v>9046.7000000000007</v>
      </c>
      <c r="I299" s="15">
        <f t="shared" si="7"/>
        <v>99.230001425923291</v>
      </c>
    </row>
    <row r="300" spans="1:9" s="12" customFormat="1" ht="47.25" customHeight="1" x14ac:dyDescent="0.2">
      <c r="A300" s="33" t="s">
        <v>18</v>
      </c>
      <c r="B300" s="23" t="s">
        <v>7</v>
      </c>
      <c r="C300" s="23" t="s">
        <v>66</v>
      </c>
      <c r="D300" s="23" t="s">
        <v>1</v>
      </c>
      <c r="E300" s="23" t="s">
        <v>61</v>
      </c>
      <c r="F300" s="24" t="s">
        <v>19</v>
      </c>
      <c r="G300" s="25">
        <v>8606.4</v>
      </c>
      <c r="H300" s="1">
        <v>8601.6</v>
      </c>
      <c r="I300" s="15">
        <f t="shared" si="7"/>
        <v>99.94422755158952</v>
      </c>
    </row>
    <row r="301" spans="1:9" s="12" customFormat="1" ht="31.5" customHeight="1" x14ac:dyDescent="0.2">
      <c r="A301" s="33" t="s">
        <v>136</v>
      </c>
      <c r="B301" s="23" t="s">
        <v>7</v>
      </c>
      <c r="C301" s="23" t="s">
        <v>66</v>
      </c>
      <c r="D301" s="23" t="s">
        <v>1</v>
      </c>
      <c r="E301" s="23" t="s">
        <v>61</v>
      </c>
      <c r="F301" s="24" t="s">
        <v>21</v>
      </c>
      <c r="G301" s="25">
        <v>508.8</v>
      </c>
      <c r="H301" s="1">
        <v>445.1</v>
      </c>
      <c r="I301" s="15">
        <f t="shared" si="7"/>
        <v>87.480345911949684</v>
      </c>
    </row>
    <row r="302" spans="1:9" s="12" customFormat="1" ht="18" customHeight="1" x14ac:dyDescent="0.2">
      <c r="A302" s="33" t="s">
        <v>23</v>
      </c>
      <c r="B302" s="23" t="s">
        <v>7</v>
      </c>
      <c r="C302" s="23" t="s">
        <v>66</v>
      </c>
      <c r="D302" s="23" t="s">
        <v>1</v>
      </c>
      <c r="E302" s="23" t="s">
        <v>61</v>
      </c>
      <c r="F302" s="24" t="s">
        <v>24</v>
      </c>
      <c r="G302" s="25">
        <v>1.7</v>
      </c>
      <c r="H302" s="1">
        <v>0</v>
      </c>
      <c r="I302" s="15">
        <f t="shared" si="7"/>
        <v>0</v>
      </c>
    </row>
    <row r="303" spans="1:9" s="12" customFormat="1" ht="47.25" customHeight="1" x14ac:dyDescent="0.2">
      <c r="A303" s="33" t="s">
        <v>273</v>
      </c>
      <c r="B303" s="23" t="s">
        <v>7</v>
      </c>
      <c r="C303" s="23" t="s">
        <v>66</v>
      </c>
      <c r="D303" s="23" t="s">
        <v>2</v>
      </c>
      <c r="E303" s="27" t="s">
        <v>474</v>
      </c>
      <c r="F303" s="24" t="s">
        <v>474</v>
      </c>
      <c r="G303" s="25">
        <f>SUM(G304+G306)</f>
        <v>2129.6</v>
      </c>
      <c r="H303" s="25">
        <f>SUM(H304+H306)</f>
        <v>2129.6</v>
      </c>
      <c r="I303" s="15">
        <f t="shared" si="7"/>
        <v>100</v>
      </c>
    </row>
    <row r="304" spans="1:9" s="12" customFormat="1" ht="31.5" customHeight="1" x14ac:dyDescent="0.2">
      <c r="A304" s="33" t="s">
        <v>298</v>
      </c>
      <c r="B304" s="23" t="s">
        <v>7</v>
      </c>
      <c r="C304" s="23" t="s">
        <v>66</v>
      </c>
      <c r="D304" s="23" t="s">
        <v>2</v>
      </c>
      <c r="E304" s="23" t="s">
        <v>272</v>
      </c>
      <c r="F304" s="24" t="s">
        <v>474</v>
      </c>
      <c r="G304" s="25">
        <f>SUM(G305)</f>
        <v>1529.6</v>
      </c>
      <c r="H304" s="25">
        <f>SUM(H305)</f>
        <v>1529.6</v>
      </c>
      <c r="I304" s="15">
        <f t="shared" si="7"/>
        <v>100</v>
      </c>
    </row>
    <row r="305" spans="1:9" s="12" customFormat="1" ht="31.5" customHeight="1" x14ac:dyDescent="0.2">
      <c r="A305" s="33" t="s">
        <v>136</v>
      </c>
      <c r="B305" s="23" t="s">
        <v>7</v>
      </c>
      <c r="C305" s="23" t="s">
        <v>66</v>
      </c>
      <c r="D305" s="23" t="s">
        <v>2</v>
      </c>
      <c r="E305" s="23" t="s">
        <v>272</v>
      </c>
      <c r="F305" s="24" t="s">
        <v>21</v>
      </c>
      <c r="G305" s="25">
        <v>1529.6</v>
      </c>
      <c r="H305" s="1">
        <v>1529.6</v>
      </c>
      <c r="I305" s="15">
        <f t="shared" si="7"/>
        <v>100</v>
      </c>
    </row>
    <row r="306" spans="1:9" s="12" customFormat="1" ht="36.75" customHeight="1" x14ac:dyDescent="0.2">
      <c r="A306" s="33" t="s">
        <v>397</v>
      </c>
      <c r="B306" s="23" t="s">
        <v>7</v>
      </c>
      <c r="C306" s="23" t="s">
        <v>66</v>
      </c>
      <c r="D306" s="23" t="s">
        <v>2</v>
      </c>
      <c r="E306" s="23" t="s">
        <v>340</v>
      </c>
      <c r="F306" s="24" t="s">
        <v>474</v>
      </c>
      <c r="G306" s="25">
        <f>SUM(G307)</f>
        <v>600</v>
      </c>
      <c r="H306" s="25">
        <f>SUM(H307)</f>
        <v>600</v>
      </c>
      <c r="I306" s="15">
        <f t="shared" si="7"/>
        <v>100</v>
      </c>
    </row>
    <row r="307" spans="1:9" s="12" customFormat="1" ht="31.5" customHeight="1" x14ac:dyDescent="0.2">
      <c r="A307" s="33" t="s">
        <v>142</v>
      </c>
      <c r="B307" s="23" t="s">
        <v>7</v>
      </c>
      <c r="C307" s="23" t="s">
        <v>66</v>
      </c>
      <c r="D307" s="23" t="s">
        <v>2</v>
      </c>
      <c r="E307" s="23" t="s">
        <v>340</v>
      </c>
      <c r="F307" s="24" t="s">
        <v>132</v>
      </c>
      <c r="G307" s="25">
        <v>600</v>
      </c>
      <c r="H307" s="1">
        <v>600</v>
      </c>
      <c r="I307" s="15">
        <f t="shared" si="7"/>
        <v>100</v>
      </c>
    </row>
    <row r="308" spans="1:9" s="12" customFormat="1" ht="32.25" customHeight="1" x14ac:dyDescent="0.2">
      <c r="A308" s="32" t="s">
        <v>205</v>
      </c>
      <c r="B308" s="23" t="s">
        <v>8</v>
      </c>
      <c r="C308" s="27" t="s">
        <v>474</v>
      </c>
      <c r="D308" s="27" t="s">
        <v>474</v>
      </c>
      <c r="E308" s="27" t="s">
        <v>474</v>
      </c>
      <c r="F308" s="24" t="s">
        <v>474</v>
      </c>
      <c r="G308" s="25">
        <f>SUM(G309+G313+G343)</f>
        <v>58814.7</v>
      </c>
      <c r="H308" s="25">
        <f>SUM(H309+H313+H343)</f>
        <v>57640.599999999991</v>
      </c>
      <c r="I308" s="15">
        <f t="shared" si="7"/>
        <v>98.003730359927005</v>
      </c>
    </row>
    <row r="309" spans="1:9" s="12" customFormat="1" ht="18" customHeight="1" x14ac:dyDescent="0.2">
      <c r="A309" s="40" t="s">
        <v>383</v>
      </c>
      <c r="B309" s="23" t="s">
        <v>8</v>
      </c>
      <c r="C309" s="23" t="s">
        <v>66</v>
      </c>
      <c r="D309" s="27" t="s">
        <v>474</v>
      </c>
      <c r="E309" s="27" t="s">
        <v>474</v>
      </c>
      <c r="F309" s="24" t="s">
        <v>474</v>
      </c>
      <c r="G309" s="25">
        <f t="shared" ref="G309:H311" si="8">SUM(G310)</f>
        <v>220</v>
      </c>
      <c r="H309" s="52">
        <f t="shared" si="8"/>
        <v>220</v>
      </c>
      <c r="I309" s="15">
        <f t="shared" si="7"/>
        <v>100</v>
      </c>
    </row>
    <row r="310" spans="1:9" s="12" customFormat="1" ht="47.25" customHeight="1" x14ac:dyDescent="0.2">
      <c r="A310" s="40" t="s">
        <v>367</v>
      </c>
      <c r="B310" s="23" t="s">
        <v>8</v>
      </c>
      <c r="C310" s="23" t="s">
        <v>66</v>
      </c>
      <c r="D310" s="23" t="s">
        <v>0</v>
      </c>
      <c r="E310" s="27" t="s">
        <v>474</v>
      </c>
      <c r="F310" s="24" t="s">
        <v>474</v>
      </c>
      <c r="G310" s="25">
        <f t="shared" si="8"/>
        <v>220</v>
      </c>
      <c r="H310" s="52">
        <f t="shared" si="8"/>
        <v>220</v>
      </c>
      <c r="I310" s="15">
        <f t="shared" si="7"/>
        <v>100</v>
      </c>
    </row>
    <row r="311" spans="1:9" s="12" customFormat="1" ht="48.75" customHeight="1" x14ac:dyDescent="0.2">
      <c r="A311" s="40" t="s">
        <v>384</v>
      </c>
      <c r="B311" s="23" t="s">
        <v>8</v>
      </c>
      <c r="C311" s="23" t="s">
        <v>66</v>
      </c>
      <c r="D311" s="23" t="s">
        <v>0</v>
      </c>
      <c r="E311" s="23" t="s">
        <v>368</v>
      </c>
      <c r="F311" s="24" t="s">
        <v>474</v>
      </c>
      <c r="G311" s="25">
        <f t="shared" si="8"/>
        <v>220</v>
      </c>
      <c r="H311" s="25">
        <f t="shared" si="8"/>
        <v>220</v>
      </c>
      <c r="I311" s="15">
        <f t="shared" si="7"/>
        <v>100</v>
      </c>
    </row>
    <row r="312" spans="1:9" s="12" customFormat="1" ht="31.5" customHeight="1" x14ac:dyDescent="0.2">
      <c r="A312" s="33" t="s">
        <v>136</v>
      </c>
      <c r="B312" s="23" t="s">
        <v>8</v>
      </c>
      <c r="C312" s="23" t="s">
        <v>66</v>
      </c>
      <c r="D312" s="23" t="s">
        <v>0</v>
      </c>
      <c r="E312" s="23" t="s">
        <v>368</v>
      </c>
      <c r="F312" s="24" t="s">
        <v>21</v>
      </c>
      <c r="G312" s="25">
        <v>220</v>
      </c>
      <c r="H312" s="1">
        <v>220</v>
      </c>
      <c r="I312" s="15">
        <f t="shared" si="7"/>
        <v>100</v>
      </c>
    </row>
    <row r="313" spans="1:9" s="12" customFormat="1" ht="18" customHeight="1" x14ac:dyDescent="0.2">
      <c r="A313" s="35" t="s">
        <v>206</v>
      </c>
      <c r="B313" s="23" t="s">
        <v>8</v>
      </c>
      <c r="C313" s="23" t="s">
        <v>113</v>
      </c>
      <c r="D313" s="27" t="s">
        <v>474</v>
      </c>
      <c r="E313" s="27" t="s">
        <v>474</v>
      </c>
      <c r="F313" s="24" t="s">
        <v>474</v>
      </c>
      <c r="G313" s="25">
        <f>SUM(G314)</f>
        <v>52571.1</v>
      </c>
      <c r="H313" s="25">
        <f>SUM(H314)</f>
        <v>51396.999999999993</v>
      </c>
      <c r="I313" s="15">
        <f t="shared" ref="I313:I364" si="9">H313/G313*100</f>
        <v>97.766643650218455</v>
      </c>
    </row>
    <row r="314" spans="1:9" s="12" customFormat="1" ht="18" customHeight="1" x14ac:dyDescent="0.2">
      <c r="A314" s="35" t="s">
        <v>118</v>
      </c>
      <c r="B314" s="23" t="s">
        <v>8</v>
      </c>
      <c r="C314" s="23" t="s">
        <v>113</v>
      </c>
      <c r="D314" s="23" t="s">
        <v>0</v>
      </c>
      <c r="E314" s="27" t="s">
        <v>474</v>
      </c>
      <c r="F314" s="24" t="s">
        <v>474</v>
      </c>
      <c r="G314" s="25">
        <f>SUM(G315+G317+G319+G322+G324+G326+G328+G330+G332+G334+G337+G340)</f>
        <v>52571.1</v>
      </c>
      <c r="H314" s="25">
        <f>SUM(H315+H317+H319+H322+H324+H326+H328+H330+H332+H334+H337+H340)</f>
        <v>51396.999999999993</v>
      </c>
      <c r="I314" s="15">
        <f t="shared" si="9"/>
        <v>97.766643650218455</v>
      </c>
    </row>
    <row r="315" spans="1:9" s="12" customFormat="1" ht="78.75" customHeight="1" x14ac:dyDescent="0.2">
      <c r="A315" s="35" t="s">
        <v>432</v>
      </c>
      <c r="B315" s="23" t="s">
        <v>8</v>
      </c>
      <c r="C315" s="23" t="s">
        <v>113</v>
      </c>
      <c r="D315" s="23" t="s">
        <v>0</v>
      </c>
      <c r="E315" s="23" t="s">
        <v>433</v>
      </c>
      <c r="F315" s="24" t="s">
        <v>474</v>
      </c>
      <c r="G315" s="25">
        <f>SUM(G316)</f>
        <v>143.69999999999999</v>
      </c>
      <c r="H315" s="25">
        <f>SUM(H316)</f>
        <v>143.69999999999999</v>
      </c>
      <c r="I315" s="15">
        <f t="shared" si="9"/>
        <v>100</v>
      </c>
    </row>
    <row r="316" spans="1:9" s="12" customFormat="1" ht="47.25" customHeight="1" x14ac:dyDescent="0.2">
      <c r="A316" s="35" t="s">
        <v>18</v>
      </c>
      <c r="B316" s="23" t="s">
        <v>8</v>
      </c>
      <c r="C316" s="23" t="s">
        <v>113</v>
      </c>
      <c r="D316" s="23" t="s">
        <v>0</v>
      </c>
      <c r="E316" s="23" t="s">
        <v>433</v>
      </c>
      <c r="F316" s="23" t="s">
        <v>19</v>
      </c>
      <c r="G316" s="25">
        <v>143.69999999999999</v>
      </c>
      <c r="H316" s="1">
        <v>143.69999999999999</v>
      </c>
      <c r="I316" s="15">
        <f t="shared" si="9"/>
        <v>100</v>
      </c>
    </row>
    <row r="317" spans="1:9" s="12" customFormat="1" ht="63" customHeight="1" x14ac:dyDescent="0.2">
      <c r="A317" s="35" t="s">
        <v>434</v>
      </c>
      <c r="B317" s="23" t="s">
        <v>8</v>
      </c>
      <c r="C317" s="23" t="s">
        <v>113</v>
      </c>
      <c r="D317" s="23" t="s">
        <v>0</v>
      </c>
      <c r="E317" s="23" t="s">
        <v>435</v>
      </c>
      <c r="F317" s="24" t="s">
        <v>474</v>
      </c>
      <c r="G317" s="25">
        <f>SUM(G318)</f>
        <v>670.7</v>
      </c>
      <c r="H317" s="25">
        <f>SUM(H318)</f>
        <v>663.5</v>
      </c>
      <c r="I317" s="15">
        <f t="shared" si="9"/>
        <v>98.926494707022499</v>
      </c>
    </row>
    <row r="318" spans="1:9" s="12" customFormat="1" ht="47.25" customHeight="1" x14ac:dyDescent="0.2">
      <c r="A318" s="35" t="s">
        <v>18</v>
      </c>
      <c r="B318" s="23" t="s">
        <v>8</v>
      </c>
      <c r="C318" s="23" t="s">
        <v>113</v>
      </c>
      <c r="D318" s="23" t="s">
        <v>0</v>
      </c>
      <c r="E318" s="23" t="s">
        <v>435</v>
      </c>
      <c r="F318" s="23" t="s">
        <v>19</v>
      </c>
      <c r="G318" s="25">
        <v>670.7</v>
      </c>
      <c r="H318" s="1">
        <v>663.5</v>
      </c>
      <c r="I318" s="15">
        <f t="shared" si="9"/>
        <v>98.926494707022499</v>
      </c>
    </row>
    <row r="319" spans="1:9" s="12" customFormat="1" ht="96" customHeight="1" x14ac:dyDescent="0.2">
      <c r="A319" s="37" t="s">
        <v>259</v>
      </c>
      <c r="B319" s="23" t="s">
        <v>8</v>
      </c>
      <c r="C319" s="23" t="s">
        <v>113</v>
      </c>
      <c r="D319" s="23" t="s">
        <v>0</v>
      </c>
      <c r="E319" s="23" t="s">
        <v>331</v>
      </c>
      <c r="F319" s="24" t="s">
        <v>474</v>
      </c>
      <c r="G319" s="25">
        <f>SUM(G320:G321)</f>
        <v>27504.400000000001</v>
      </c>
      <c r="H319" s="25">
        <f>SUM(H320:H321)</f>
        <v>27440.1</v>
      </c>
      <c r="I319" s="15">
        <f t="shared" si="9"/>
        <v>99.766219223106106</v>
      </c>
    </row>
    <row r="320" spans="1:9" s="12" customFormat="1" ht="31.5" customHeight="1" x14ac:dyDescent="0.2">
      <c r="A320" s="33" t="s">
        <v>136</v>
      </c>
      <c r="B320" s="23" t="s">
        <v>8</v>
      </c>
      <c r="C320" s="23" t="s">
        <v>113</v>
      </c>
      <c r="D320" s="23" t="s">
        <v>0</v>
      </c>
      <c r="E320" s="23" t="s">
        <v>331</v>
      </c>
      <c r="F320" s="23" t="s">
        <v>21</v>
      </c>
      <c r="G320" s="25">
        <v>272.10000000000002</v>
      </c>
      <c r="H320" s="1">
        <v>272.10000000000002</v>
      </c>
      <c r="I320" s="15">
        <f t="shared" si="9"/>
        <v>100</v>
      </c>
    </row>
    <row r="321" spans="1:9" s="12" customFormat="1" ht="18" customHeight="1" x14ac:dyDescent="0.2">
      <c r="A321" s="33" t="s">
        <v>138</v>
      </c>
      <c r="B321" s="23" t="s">
        <v>8</v>
      </c>
      <c r="C321" s="23" t="s">
        <v>113</v>
      </c>
      <c r="D321" s="23" t="s">
        <v>0</v>
      </c>
      <c r="E321" s="23" t="s">
        <v>331</v>
      </c>
      <c r="F321" s="23" t="s">
        <v>130</v>
      </c>
      <c r="G321" s="25">
        <v>27232.300000000003</v>
      </c>
      <c r="H321" s="1">
        <v>27168</v>
      </c>
      <c r="I321" s="15">
        <f t="shared" si="9"/>
        <v>99.763883329722418</v>
      </c>
    </row>
    <row r="322" spans="1:9" s="12" customFormat="1" ht="64.5" customHeight="1" x14ac:dyDescent="0.2">
      <c r="A322" s="43" t="s">
        <v>353</v>
      </c>
      <c r="B322" s="23" t="s">
        <v>8</v>
      </c>
      <c r="C322" s="23" t="s">
        <v>113</v>
      </c>
      <c r="D322" s="23" t="s">
        <v>0</v>
      </c>
      <c r="E322" s="23" t="s">
        <v>351</v>
      </c>
      <c r="F322" s="24" t="s">
        <v>474</v>
      </c>
      <c r="G322" s="25">
        <f>SUM(G323)</f>
        <v>83.600000000000023</v>
      </c>
      <c r="H322" s="25">
        <f>SUM(H323)</f>
        <v>82.9</v>
      </c>
      <c r="I322" s="15">
        <f t="shared" si="9"/>
        <v>99.162679425837297</v>
      </c>
    </row>
    <row r="323" spans="1:9" s="12" customFormat="1" ht="18" customHeight="1" x14ac:dyDescent="0.2">
      <c r="A323" s="33" t="s">
        <v>138</v>
      </c>
      <c r="B323" s="23" t="s">
        <v>8</v>
      </c>
      <c r="C323" s="23" t="s">
        <v>113</v>
      </c>
      <c r="D323" s="23" t="s">
        <v>0</v>
      </c>
      <c r="E323" s="23" t="s">
        <v>351</v>
      </c>
      <c r="F323" s="23" t="s">
        <v>130</v>
      </c>
      <c r="G323" s="25">
        <v>83.600000000000023</v>
      </c>
      <c r="H323" s="1">
        <v>82.9</v>
      </c>
      <c r="I323" s="15">
        <f t="shared" si="9"/>
        <v>99.162679425837297</v>
      </c>
    </row>
    <row r="324" spans="1:9" s="12" customFormat="1" ht="96" customHeight="1" x14ac:dyDescent="0.2">
      <c r="A324" s="43" t="s">
        <v>436</v>
      </c>
      <c r="B324" s="23" t="s">
        <v>8</v>
      </c>
      <c r="C324" s="23" t="s">
        <v>113</v>
      </c>
      <c r="D324" s="23" t="s">
        <v>0</v>
      </c>
      <c r="E324" s="23" t="s">
        <v>437</v>
      </c>
      <c r="F324" s="24" t="s">
        <v>474</v>
      </c>
      <c r="G324" s="25">
        <f>SUM(G325)</f>
        <v>67.900000000000006</v>
      </c>
      <c r="H324" s="25">
        <f>SUM(H325)</f>
        <v>67.900000000000006</v>
      </c>
      <c r="I324" s="15">
        <f t="shared" si="9"/>
        <v>100</v>
      </c>
    </row>
    <row r="325" spans="1:9" s="12" customFormat="1" ht="31.5" customHeight="1" x14ac:dyDescent="0.2">
      <c r="A325" s="33" t="s">
        <v>136</v>
      </c>
      <c r="B325" s="23" t="s">
        <v>8</v>
      </c>
      <c r="C325" s="23" t="s">
        <v>113</v>
      </c>
      <c r="D325" s="23" t="s">
        <v>0</v>
      </c>
      <c r="E325" s="23" t="s">
        <v>437</v>
      </c>
      <c r="F325" s="23" t="s">
        <v>21</v>
      </c>
      <c r="G325" s="25">
        <v>67.900000000000006</v>
      </c>
      <c r="H325" s="1">
        <v>67.900000000000006</v>
      </c>
      <c r="I325" s="15">
        <f t="shared" si="9"/>
        <v>100</v>
      </c>
    </row>
    <row r="326" spans="1:9" s="12" customFormat="1" ht="63" customHeight="1" x14ac:dyDescent="0.2">
      <c r="A326" s="34" t="s">
        <v>260</v>
      </c>
      <c r="B326" s="23" t="s">
        <v>8</v>
      </c>
      <c r="C326" s="23" t="s">
        <v>113</v>
      </c>
      <c r="D326" s="23" t="s">
        <v>0</v>
      </c>
      <c r="E326" s="23" t="s">
        <v>332</v>
      </c>
      <c r="F326" s="24" t="s">
        <v>474</v>
      </c>
      <c r="G326" s="25">
        <f>SUM(G327)</f>
        <v>12111.199999999999</v>
      </c>
      <c r="H326" s="25">
        <f>SUM(H327)</f>
        <v>12097.1</v>
      </c>
      <c r="I326" s="15">
        <f t="shared" si="9"/>
        <v>99.883578836118645</v>
      </c>
    </row>
    <row r="327" spans="1:9" s="12" customFormat="1" ht="18" customHeight="1" x14ac:dyDescent="0.2">
      <c r="A327" s="33" t="s">
        <v>138</v>
      </c>
      <c r="B327" s="23" t="s">
        <v>8</v>
      </c>
      <c r="C327" s="23" t="s">
        <v>113</v>
      </c>
      <c r="D327" s="23" t="s">
        <v>0</v>
      </c>
      <c r="E327" s="23" t="s">
        <v>332</v>
      </c>
      <c r="F327" s="23" t="s">
        <v>130</v>
      </c>
      <c r="G327" s="25">
        <v>12111.199999999999</v>
      </c>
      <c r="H327" s="1">
        <v>12097.1</v>
      </c>
      <c r="I327" s="15">
        <f t="shared" si="9"/>
        <v>99.883578836118645</v>
      </c>
    </row>
    <row r="328" spans="1:9" s="12" customFormat="1" ht="78.75" customHeight="1" x14ac:dyDescent="0.2">
      <c r="A328" s="43" t="s">
        <v>354</v>
      </c>
      <c r="B328" s="23" t="s">
        <v>8</v>
      </c>
      <c r="C328" s="23" t="s">
        <v>113</v>
      </c>
      <c r="D328" s="23" t="s">
        <v>0</v>
      </c>
      <c r="E328" s="23" t="s">
        <v>352</v>
      </c>
      <c r="F328" s="24" t="s">
        <v>474</v>
      </c>
      <c r="G328" s="25">
        <f>SUM(G329)</f>
        <v>68.600000000000023</v>
      </c>
      <c r="H328" s="25">
        <f>SUM(H329)</f>
        <v>67.2</v>
      </c>
      <c r="I328" s="15">
        <f t="shared" si="9"/>
        <v>97.959183673469369</v>
      </c>
    </row>
    <row r="329" spans="1:9" s="12" customFormat="1" ht="18" customHeight="1" x14ac:dyDescent="0.2">
      <c r="A329" s="33" t="s">
        <v>138</v>
      </c>
      <c r="B329" s="23" t="s">
        <v>8</v>
      </c>
      <c r="C329" s="23" t="s">
        <v>113</v>
      </c>
      <c r="D329" s="23" t="s">
        <v>0</v>
      </c>
      <c r="E329" s="23" t="s">
        <v>352</v>
      </c>
      <c r="F329" s="23" t="s">
        <v>130</v>
      </c>
      <c r="G329" s="25">
        <v>68.600000000000023</v>
      </c>
      <c r="H329" s="1">
        <v>67.2</v>
      </c>
      <c r="I329" s="15">
        <f t="shared" si="9"/>
        <v>97.959183673469369</v>
      </c>
    </row>
    <row r="330" spans="1:9" s="12" customFormat="1" ht="192.75" customHeight="1" x14ac:dyDescent="0.2">
      <c r="A330" s="67" t="s">
        <v>438</v>
      </c>
      <c r="B330" s="23" t="s">
        <v>8</v>
      </c>
      <c r="C330" s="23" t="s">
        <v>113</v>
      </c>
      <c r="D330" s="23" t="s">
        <v>0</v>
      </c>
      <c r="E330" s="23" t="s">
        <v>439</v>
      </c>
      <c r="F330" s="24" t="s">
        <v>474</v>
      </c>
      <c r="G330" s="25">
        <f>SUM(G331)</f>
        <v>66</v>
      </c>
      <c r="H330" s="25">
        <f>SUM(H331)</f>
        <v>66</v>
      </c>
      <c r="I330" s="15">
        <f t="shared" si="9"/>
        <v>100</v>
      </c>
    </row>
    <row r="331" spans="1:9" s="12" customFormat="1" ht="18" customHeight="1" x14ac:dyDescent="0.2">
      <c r="A331" s="49" t="s">
        <v>138</v>
      </c>
      <c r="B331" s="23" t="s">
        <v>8</v>
      </c>
      <c r="C331" s="23" t="s">
        <v>113</v>
      </c>
      <c r="D331" s="23" t="s">
        <v>0</v>
      </c>
      <c r="E331" s="23" t="s">
        <v>439</v>
      </c>
      <c r="F331" s="23" t="s">
        <v>130</v>
      </c>
      <c r="G331" s="25">
        <v>66</v>
      </c>
      <c r="H331" s="1">
        <v>66</v>
      </c>
      <c r="I331" s="15">
        <f t="shared" si="9"/>
        <v>100</v>
      </c>
    </row>
    <row r="332" spans="1:9" s="12" customFormat="1" ht="127.5" customHeight="1" x14ac:dyDescent="0.2">
      <c r="A332" s="43" t="s">
        <v>440</v>
      </c>
      <c r="B332" s="23" t="s">
        <v>8</v>
      </c>
      <c r="C332" s="23" t="s">
        <v>113</v>
      </c>
      <c r="D332" s="23" t="s">
        <v>0</v>
      </c>
      <c r="E332" s="23" t="s">
        <v>441</v>
      </c>
      <c r="F332" s="24" t="s">
        <v>474</v>
      </c>
      <c r="G332" s="25">
        <f>SUM(G333)</f>
        <v>5.2</v>
      </c>
      <c r="H332" s="25">
        <f>SUM(H333)</f>
        <v>5.2</v>
      </c>
      <c r="I332" s="15">
        <f t="shared" si="9"/>
        <v>100</v>
      </c>
    </row>
    <row r="333" spans="1:9" s="12" customFormat="1" ht="18" customHeight="1" x14ac:dyDescent="0.2">
      <c r="A333" s="33" t="s">
        <v>138</v>
      </c>
      <c r="B333" s="23" t="s">
        <v>8</v>
      </c>
      <c r="C333" s="23" t="s">
        <v>113</v>
      </c>
      <c r="D333" s="23" t="s">
        <v>0</v>
      </c>
      <c r="E333" s="23" t="s">
        <v>441</v>
      </c>
      <c r="F333" s="23" t="s">
        <v>130</v>
      </c>
      <c r="G333" s="25">
        <v>5.2</v>
      </c>
      <c r="H333" s="1">
        <v>5.2</v>
      </c>
      <c r="I333" s="15">
        <f t="shared" si="9"/>
        <v>100</v>
      </c>
    </row>
    <row r="334" spans="1:9" s="12" customFormat="1" ht="174.75" customHeight="1" x14ac:dyDescent="0.2">
      <c r="A334" s="36" t="s">
        <v>262</v>
      </c>
      <c r="B334" s="23" t="s">
        <v>8</v>
      </c>
      <c r="C334" s="23" t="s">
        <v>113</v>
      </c>
      <c r="D334" s="23" t="s">
        <v>0</v>
      </c>
      <c r="E334" s="23" t="s">
        <v>335</v>
      </c>
      <c r="F334" s="24" t="s">
        <v>474</v>
      </c>
      <c r="G334" s="25">
        <f>SUM(G335:G336)</f>
        <v>1025.8</v>
      </c>
      <c r="H334" s="25">
        <f>SUM(H335:H336)</f>
        <v>43.6</v>
      </c>
      <c r="I334" s="15">
        <f t="shared" si="9"/>
        <v>4.2503411971144471</v>
      </c>
    </row>
    <row r="335" spans="1:9" s="12" customFormat="1" ht="63.75" customHeight="1" x14ac:dyDescent="0.2">
      <c r="A335" s="33" t="s">
        <v>133</v>
      </c>
      <c r="B335" s="23" t="s">
        <v>8</v>
      </c>
      <c r="C335" s="23" t="s">
        <v>113</v>
      </c>
      <c r="D335" s="23" t="s">
        <v>0</v>
      </c>
      <c r="E335" s="23" t="s">
        <v>335</v>
      </c>
      <c r="F335" s="23" t="s">
        <v>19</v>
      </c>
      <c r="G335" s="25">
        <v>935.8</v>
      </c>
      <c r="H335" s="1">
        <v>35.5</v>
      </c>
      <c r="I335" s="15">
        <f t="shared" si="9"/>
        <v>3.7935456294079932</v>
      </c>
    </row>
    <row r="336" spans="1:9" s="12" customFormat="1" ht="31.5" customHeight="1" x14ac:dyDescent="0.2">
      <c r="A336" s="33" t="s">
        <v>136</v>
      </c>
      <c r="B336" s="23" t="s">
        <v>8</v>
      </c>
      <c r="C336" s="23" t="s">
        <v>113</v>
      </c>
      <c r="D336" s="23" t="s">
        <v>0</v>
      </c>
      <c r="E336" s="23" t="s">
        <v>335</v>
      </c>
      <c r="F336" s="23" t="s">
        <v>21</v>
      </c>
      <c r="G336" s="25">
        <v>90</v>
      </c>
      <c r="H336" s="1">
        <v>8.1</v>
      </c>
      <c r="I336" s="15">
        <f t="shared" si="9"/>
        <v>9</v>
      </c>
    </row>
    <row r="337" spans="1:9" s="12" customFormat="1" ht="66" customHeight="1" x14ac:dyDescent="0.2">
      <c r="A337" s="35" t="s">
        <v>330</v>
      </c>
      <c r="B337" s="23" t="s">
        <v>8</v>
      </c>
      <c r="C337" s="23" t="s">
        <v>113</v>
      </c>
      <c r="D337" s="23" t="s">
        <v>0</v>
      </c>
      <c r="E337" s="23" t="s">
        <v>334</v>
      </c>
      <c r="F337" s="24" t="s">
        <v>474</v>
      </c>
      <c r="G337" s="25">
        <f>SUM(G338:G339)</f>
        <v>756</v>
      </c>
      <c r="H337" s="25">
        <f>SUM(H338:H339)</f>
        <v>749.1</v>
      </c>
      <c r="I337" s="15">
        <f t="shared" si="9"/>
        <v>99.087301587301596</v>
      </c>
    </row>
    <row r="338" spans="1:9" s="12" customFormat="1" ht="65.25" customHeight="1" x14ac:dyDescent="0.2">
      <c r="A338" s="33" t="s">
        <v>133</v>
      </c>
      <c r="B338" s="23" t="s">
        <v>8</v>
      </c>
      <c r="C338" s="23" t="s">
        <v>113</v>
      </c>
      <c r="D338" s="23" t="s">
        <v>0</v>
      </c>
      <c r="E338" s="23" t="s">
        <v>334</v>
      </c>
      <c r="F338" s="23" t="s">
        <v>19</v>
      </c>
      <c r="G338" s="25">
        <v>737.6</v>
      </c>
      <c r="H338" s="1">
        <v>737.6</v>
      </c>
      <c r="I338" s="15">
        <f t="shared" si="9"/>
        <v>100</v>
      </c>
    </row>
    <row r="339" spans="1:9" s="12" customFormat="1" ht="31.5" customHeight="1" x14ac:dyDescent="0.2">
      <c r="A339" s="33" t="s">
        <v>136</v>
      </c>
      <c r="B339" s="23" t="s">
        <v>8</v>
      </c>
      <c r="C339" s="23" t="s">
        <v>113</v>
      </c>
      <c r="D339" s="23" t="s">
        <v>0</v>
      </c>
      <c r="E339" s="23" t="s">
        <v>334</v>
      </c>
      <c r="F339" s="23" t="s">
        <v>21</v>
      </c>
      <c r="G339" s="25">
        <v>18.400000000000006</v>
      </c>
      <c r="H339" s="1">
        <v>11.5</v>
      </c>
      <c r="I339" s="15">
        <f t="shared" si="9"/>
        <v>62.499999999999979</v>
      </c>
    </row>
    <row r="340" spans="1:9" s="12" customFormat="1" ht="63" customHeight="1" x14ac:dyDescent="0.2">
      <c r="A340" s="35" t="s">
        <v>261</v>
      </c>
      <c r="B340" s="23" t="s">
        <v>8</v>
      </c>
      <c r="C340" s="23" t="s">
        <v>113</v>
      </c>
      <c r="D340" s="23" t="s">
        <v>0</v>
      </c>
      <c r="E340" s="23" t="s">
        <v>333</v>
      </c>
      <c r="F340" s="24" t="s">
        <v>474</v>
      </c>
      <c r="G340" s="25">
        <f>SUM(G341:G342)</f>
        <v>10068</v>
      </c>
      <c r="H340" s="25">
        <f>SUM(H341:H342)</f>
        <v>9970.6999999999989</v>
      </c>
      <c r="I340" s="15">
        <f t="shared" si="9"/>
        <v>99.033571712355979</v>
      </c>
    </row>
    <row r="341" spans="1:9" s="12" customFormat="1" ht="77.25" customHeight="1" x14ac:dyDescent="0.2">
      <c r="A341" s="33" t="s">
        <v>133</v>
      </c>
      <c r="B341" s="23" t="s">
        <v>8</v>
      </c>
      <c r="C341" s="23" t="s">
        <v>113</v>
      </c>
      <c r="D341" s="23" t="s">
        <v>0</v>
      </c>
      <c r="E341" s="23" t="s">
        <v>333</v>
      </c>
      <c r="F341" s="23" t="s">
        <v>19</v>
      </c>
      <c r="G341" s="25">
        <v>9499.4</v>
      </c>
      <c r="H341" s="1">
        <v>9499.4</v>
      </c>
      <c r="I341" s="15">
        <f t="shared" si="9"/>
        <v>100</v>
      </c>
    </row>
    <row r="342" spans="1:9" s="12" customFormat="1" ht="31.5" customHeight="1" x14ac:dyDescent="0.2">
      <c r="A342" s="33" t="s">
        <v>136</v>
      </c>
      <c r="B342" s="23" t="s">
        <v>8</v>
      </c>
      <c r="C342" s="23" t="s">
        <v>113</v>
      </c>
      <c r="D342" s="23" t="s">
        <v>0</v>
      </c>
      <c r="E342" s="23" t="s">
        <v>333</v>
      </c>
      <c r="F342" s="23" t="s">
        <v>21</v>
      </c>
      <c r="G342" s="25">
        <v>568.6</v>
      </c>
      <c r="H342" s="1">
        <v>471.3</v>
      </c>
      <c r="I342" s="15">
        <f t="shared" si="9"/>
        <v>82.887794583186775</v>
      </c>
    </row>
    <row r="343" spans="1:9" s="12" customFormat="1" ht="31.5" customHeight="1" x14ac:dyDescent="0.2">
      <c r="A343" s="35" t="s">
        <v>207</v>
      </c>
      <c r="B343" s="23" t="s">
        <v>8</v>
      </c>
      <c r="C343" s="23" t="s">
        <v>122</v>
      </c>
      <c r="D343" s="27" t="s">
        <v>474</v>
      </c>
      <c r="E343" s="27" t="s">
        <v>474</v>
      </c>
      <c r="F343" s="24" t="s">
        <v>474</v>
      </c>
      <c r="G343" s="25">
        <f>SUM(G344)</f>
        <v>6023.6</v>
      </c>
      <c r="H343" s="25">
        <v>6023.6</v>
      </c>
      <c r="I343" s="15">
        <f t="shared" si="9"/>
        <v>100</v>
      </c>
    </row>
    <row r="344" spans="1:9" s="12" customFormat="1" ht="47.25" customHeight="1" x14ac:dyDescent="0.2">
      <c r="A344" s="35" t="s">
        <v>109</v>
      </c>
      <c r="B344" s="23" t="s">
        <v>8</v>
      </c>
      <c r="C344" s="23" t="s">
        <v>122</v>
      </c>
      <c r="D344" s="23" t="s">
        <v>0</v>
      </c>
      <c r="E344" s="27" t="s">
        <v>474</v>
      </c>
      <c r="F344" s="24" t="s">
        <v>474</v>
      </c>
      <c r="G344" s="25">
        <f>SUM(G345+G348)</f>
        <v>6023.6</v>
      </c>
      <c r="H344" s="25">
        <f>SUM(H345+H348)</f>
        <v>6023.6</v>
      </c>
      <c r="I344" s="15">
        <f t="shared" si="9"/>
        <v>100</v>
      </c>
    </row>
    <row r="345" spans="1:9" s="12" customFormat="1" ht="67.5" customHeight="1" x14ac:dyDescent="0.2">
      <c r="A345" s="33" t="s">
        <v>291</v>
      </c>
      <c r="B345" s="23" t="s">
        <v>8</v>
      </c>
      <c r="C345" s="23" t="s">
        <v>122</v>
      </c>
      <c r="D345" s="23" t="s">
        <v>0</v>
      </c>
      <c r="E345" s="23" t="s">
        <v>253</v>
      </c>
      <c r="F345" s="24" t="s">
        <v>474</v>
      </c>
      <c r="G345" s="25">
        <f>SUM(G346:G347)</f>
        <v>2886.5</v>
      </c>
      <c r="H345" s="25">
        <f>SUM(H346:H347)</f>
        <v>2886.5</v>
      </c>
      <c r="I345" s="15">
        <f t="shared" si="9"/>
        <v>100</v>
      </c>
    </row>
    <row r="346" spans="1:9" s="12" customFormat="1" ht="31.5" customHeight="1" x14ac:dyDescent="0.2">
      <c r="A346" s="33" t="s">
        <v>136</v>
      </c>
      <c r="B346" s="23" t="s">
        <v>8</v>
      </c>
      <c r="C346" s="23" t="s">
        <v>122</v>
      </c>
      <c r="D346" s="23" t="s">
        <v>0</v>
      </c>
      <c r="E346" s="23" t="s">
        <v>253</v>
      </c>
      <c r="F346" s="23" t="s">
        <v>21</v>
      </c>
      <c r="G346" s="25">
        <f>105+17.4</f>
        <v>122.4</v>
      </c>
      <c r="H346" s="1">
        <f>105+17.4</f>
        <v>122.4</v>
      </c>
      <c r="I346" s="15">
        <f t="shared" si="9"/>
        <v>100</v>
      </c>
    </row>
    <row r="347" spans="1:9" s="12" customFormat="1" ht="31.5" customHeight="1" x14ac:dyDescent="0.2">
      <c r="A347" s="33" t="s">
        <v>142</v>
      </c>
      <c r="B347" s="23" t="s">
        <v>8</v>
      </c>
      <c r="C347" s="23" t="s">
        <v>122</v>
      </c>
      <c r="D347" s="23" t="s">
        <v>0</v>
      </c>
      <c r="E347" s="23" t="s">
        <v>253</v>
      </c>
      <c r="F347" s="23" t="s">
        <v>132</v>
      </c>
      <c r="G347" s="25">
        <v>2764.1</v>
      </c>
      <c r="H347" s="1">
        <v>2764.1</v>
      </c>
      <c r="I347" s="15">
        <f t="shared" si="9"/>
        <v>100</v>
      </c>
    </row>
    <row r="348" spans="1:9" s="12" customFormat="1" ht="81.75" customHeight="1" x14ac:dyDescent="0.2">
      <c r="A348" s="33" t="s">
        <v>279</v>
      </c>
      <c r="B348" s="23" t="s">
        <v>8</v>
      </c>
      <c r="C348" s="23" t="s">
        <v>122</v>
      </c>
      <c r="D348" s="23" t="s">
        <v>0</v>
      </c>
      <c r="E348" s="23" t="s">
        <v>280</v>
      </c>
      <c r="F348" s="24" t="s">
        <v>474</v>
      </c>
      <c r="G348" s="25">
        <f>SUM(G349:G350)</f>
        <v>3137.1000000000004</v>
      </c>
      <c r="H348" s="25">
        <f>SUM(H349:H350)</f>
        <v>3137.1</v>
      </c>
      <c r="I348" s="15">
        <f t="shared" si="9"/>
        <v>99.999999999999986</v>
      </c>
    </row>
    <row r="349" spans="1:9" s="12" customFormat="1" ht="65.25" customHeight="1" x14ac:dyDescent="0.2">
      <c r="A349" s="33" t="s">
        <v>135</v>
      </c>
      <c r="B349" s="23" t="s">
        <v>8</v>
      </c>
      <c r="C349" s="23" t="s">
        <v>122</v>
      </c>
      <c r="D349" s="23" t="s">
        <v>0</v>
      </c>
      <c r="E349" s="23" t="s">
        <v>280</v>
      </c>
      <c r="F349" s="23" t="s">
        <v>19</v>
      </c>
      <c r="G349" s="25">
        <v>44.499999999999993</v>
      </c>
      <c r="H349" s="1">
        <v>44.5</v>
      </c>
      <c r="I349" s="15">
        <f t="shared" si="9"/>
        <v>100.00000000000003</v>
      </c>
    </row>
    <row r="350" spans="1:9" s="12" customFormat="1" ht="31.5" customHeight="1" x14ac:dyDescent="0.2">
      <c r="A350" s="34" t="s">
        <v>137</v>
      </c>
      <c r="B350" s="23" t="s">
        <v>8</v>
      </c>
      <c r="C350" s="23" t="s">
        <v>122</v>
      </c>
      <c r="D350" s="23" t="s">
        <v>0</v>
      </c>
      <c r="E350" s="23" t="s">
        <v>280</v>
      </c>
      <c r="F350" s="23" t="s">
        <v>132</v>
      </c>
      <c r="G350" s="25">
        <v>3092.6000000000004</v>
      </c>
      <c r="H350" s="1">
        <v>3092.6</v>
      </c>
      <c r="I350" s="15">
        <f t="shared" si="9"/>
        <v>99.999999999999986</v>
      </c>
    </row>
    <row r="351" spans="1:9" s="12" customFormat="1" ht="47.25" customHeight="1" x14ac:dyDescent="0.2">
      <c r="A351" s="33" t="s">
        <v>385</v>
      </c>
      <c r="B351" s="23" t="s">
        <v>366</v>
      </c>
      <c r="C351" s="27" t="s">
        <v>474</v>
      </c>
      <c r="D351" s="27" t="s">
        <v>474</v>
      </c>
      <c r="E351" s="27" t="s">
        <v>474</v>
      </c>
      <c r="F351" s="24" t="s">
        <v>474</v>
      </c>
      <c r="G351" s="25">
        <f>SUM(G352)</f>
        <v>51832.7</v>
      </c>
      <c r="H351" s="25">
        <f>SUM(H352)</f>
        <v>51779.500000000007</v>
      </c>
      <c r="I351" s="15">
        <f t="shared" si="9"/>
        <v>99.897362089954825</v>
      </c>
    </row>
    <row r="352" spans="1:9" s="12" customFormat="1" ht="51.75" customHeight="1" x14ac:dyDescent="0.2">
      <c r="A352" s="33" t="s">
        <v>386</v>
      </c>
      <c r="B352" s="23" t="s">
        <v>366</v>
      </c>
      <c r="C352" s="23" t="s">
        <v>66</v>
      </c>
      <c r="D352" s="27" t="s">
        <v>474</v>
      </c>
      <c r="E352" s="27" t="s">
        <v>474</v>
      </c>
      <c r="F352" s="24" t="s">
        <v>474</v>
      </c>
      <c r="G352" s="25">
        <f>SUM(G353)</f>
        <v>51832.7</v>
      </c>
      <c r="H352" s="25">
        <f>SUM(H353)</f>
        <v>51779.500000000007</v>
      </c>
      <c r="I352" s="15">
        <f t="shared" si="9"/>
        <v>99.897362089954825</v>
      </c>
    </row>
    <row r="353" spans="1:9" s="12" customFormat="1" ht="47.25" customHeight="1" x14ac:dyDescent="0.2">
      <c r="A353" s="33" t="s">
        <v>343</v>
      </c>
      <c r="B353" s="23" t="s">
        <v>366</v>
      </c>
      <c r="C353" s="23" t="s">
        <v>66</v>
      </c>
      <c r="D353" s="23" t="s">
        <v>0</v>
      </c>
      <c r="E353" s="27" t="s">
        <v>474</v>
      </c>
      <c r="F353" s="24" t="s">
        <v>474</v>
      </c>
      <c r="G353" s="25">
        <f>SUM(G354+G358+G360+G362+G364)</f>
        <v>51832.7</v>
      </c>
      <c r="H353" s="25">
        <f>SUM(H354+H358+H360+H362+H364)</f>
        <v>51779.500000000007</v>
      </c>
      <c r="I353" s="15">
        <f t="shared" si="9"/>
        <v>99.897362089954825</v>
      </c>
    </row>
    <row r="354" spans="1:9" s="12" customFormat="1" ht="18.75" customHeight="1" x14ac:dyDescent="0.2">
      <c r="A354" s="33" t="s">
        <v>17</v>
      </c>
      <c r="B354" s="23" t="s">
        <v>366</v>
      </c>
      <c r="C354" s="23" t="s">
        <v>66</v>
      </c>
      <c r="D354" s="23" t="s">
        <v>0</v>
      </c>
      <c r="E354" s="23" t="s">
        <v>47</v>
      </c>
      <c r="F354" s="24" t="s">
        <v>474</v>
      </c>
      <c r="G354" s="25">
        <f>SUM(G355:G357)</f>
        <v>5059.2</v>
      </c>
      <c r="H354" s="25">
        <f>SUM(H355:H357)</f>
        <v>5046</v>
      </c>
      <c r="I354" s="15">
        <f t="shared" si="9"/>
        <v>99.739089184060731</v>
      </c>
    </row>
    <row r="355" spans="1:9" s="12" customFormat="1" ht="47.25" customHeight="1" x14ac:dyDescent="0.2">
      <c r="A355" s="33" t="s">
        <v>18</v>
      </c>
      <c r="B355" s="23" t="s">
        <v>366</v>
      </c>
      <c r="C355" s="23" t="s">
        <v>66</v>
      </c>
      <c r="D355" s="23" t="s">
        <v>0</v>
      </c>
      <c r="E355" s="23" t="s">
        <v>47</v>
      </c>
      <c r="F355" s="23" t="s">
        <v>19</v>
      </c>
      <c r="G355" s="25">
        <v>5002.5</v>
      </c>
      <c r="H355" s="1">
        <v>5002.5</v>
      </c>
      <c r="I355" s="15">
        <f t="shared" si="9"/>
        <v>100</v>
      </c>
    </row>
    <row r="356" spans="1:9" s="12" customFormat="1" ht="31.5" customHeight="1" x14ac:dyDescent="0.2">
      <c r="A356" s="33" t="s">
        <v>136</v>
      </c>
      <c r="B356" s="23" t="s">
        <v>366</v>
      </c>
      <c r="C356" s="23" t="s">
        <v>66</v>
      </c>
      <c r="D356" s="23" t="s">
        <v>0</v>
      </c>
      <c r="E356" s="23" t="s">
        <v>47</v>
      </c>
      <c r="F356" s="23" t="s">
        <v>21</v>
      </c>
      <c r="G356" s="25">
        <v>48.7</v>
      </c>
      <c r="H356" s="1">
        <v>43.5</v>
      </c>
      <c r="I356" s="15">
        <f t="shared" si="9"/>
        <v>89.322381930184804</v>
      </c>
    </row>
    <row r="357" spans="1:9" s="12" customFormat="1" ht="18" customHeight="1" x14ac:dyDescent="0.2">
      <c r="A357" s="33" t="s">
        <v>23</v>
      </c>
      <c r="B357" s="23" t="s">
        <v>366</v>
      </c>
      <c r="C357" s="23" t="s">
        <v>66</v>
      </c>
      <c r="D357" s="23" t="s">
        <v>0</v>
      </c>
      <c r="E357" s="23" t="s">
        <v>47</v>
      </c>
      <c r="F357" s="23" t="s">
        <v>24</v>
      </c>
      <c r="G357" s="25">
        <v>8</v>
      </c>
      <c r="H357" s="1">
        <v>0</v>
      </c>
      <c r="I357" s="15">
        <f t="shared" si="9"/>
        <v>0</v>
      </c>
    </row>
    <row r="358" spans="1:9" s="12" customFormat="1" ht="63" customHeight="1" x14ac:dyDescent="0.2">
      <c r="A358" s="33" t="s">
        <v>36</v>
      </c>
      <c r="B358" s="23" t="s">
        <v>366</v>
      </c>
      <c r="C358" s="23" t="s">
        <v>66</v>
      </c>
      <c r="D358" s="23" t="s">
        <v>0</v>
      </c>
      <c r="E358" s="23" t="s">
        <v>61</v>
      </c>
      <c r="F358" s="24" t="s">
        <v>474</v>
      </c>
      <c r="G358" s="25">
        <f>SUM(G359)</f>
        <v>46615.8</v>
      </c>
      <c r="H358" s="25">
        <f>SUM(H359)</f>
        <v>46615.8</v>
      </c>
      <c r="I358" s="15">
        <f t="shared" si="9"/>
        <v>100</v>
      </c>
    </row>
    <row r="359" spans="1:9" s="12" customFormat="1" ht="31.5" customHeight="1" x14ac:dyDescent="0.2">
      <c r="A359" s="33" t="s">
        <v>142</v>
      </c>
      <c r="B359" s="23" t="s">
        <v>366</v>
      </c>
      <c r="C359" s="23" t="s">
        <v>66</v>
      </c>
      <c r="D359" s="23" t="s">
        <v>0</v>
      </c>
      <c r="E359" s="23" t="s">
        <v>61</v>
      </c>
      <c r="F359" s="23" t="s">
        <v>132</v>
      </c>
      <c r="G359" s="25">
        <v>46615.8</v>
      </c>
      <c r="H359" s="1">
        <v>46615.8</v>
      </c>
      <c r="I359" s="15">
        <f t="shared" si="9"/>
        <v>100</v>
      </c>
    </row>
    <row r="360" spans="1:9" s="12" customFormat="1" ht="31.5" customHeight="1" x14ac:dyDescent="0.2">
      <c r="A360" s="33" t="s">
        <v>310</v>
      </c>
      <c r="B360" s="23" t="s">
        <v>366</v>
      </c>
      <c r="C360" s="23" t="s">
        <v>66</v>
      </c>
      <c r="D360" s="23" t="s">
        <v>0</v>
      </c>
      <c r="E360" s="23" t="s">
        <v>311</v>
      </c>
      <c r="F360" s="24" t="s">
        <v>474</v>
      </c>
      <c r="G360" s="25">
        <f>SUM(G361)</f>
        <v>16.600000000000001</v>
      </c>
      <c r="H360" s="25">
        <f>SUM(H361)</f>
        <v>15.3</v>
      </c>
      <c r="I360" s="15">
        <f t="shared" si="9"/>
        <v>92.168674698795172</v>
      </c>
    </row>
    <row r="361" spans="1:9" s="12" customFormat="1" ht="31.5" customHeight="1" x14ac:dyDescent="0.2">
      <c r="A361" s="33" t="s">
        <v>136</v>
      </c>
      <c r="B361" s="23" t="s">
        <v>366</v>
      </c>
      <c r="C361" s="23" t="s">
        <v>66</v>
      </c>
      <c r="D361" s="23" t="s">
        <v>0</v>
      </c>
      <c r="E361" s="23" t="s">
        <v>311</v>
      </c>
      <c r="F361" s="23" t="s">
        <v>21</v>
      </c>
      <c r="G361" s="25">
        <v>16.600000000000001</v>
      </c>
      <c r="H361" s="1">
        <v>15.3</v>
      </c>
      <c r="I361" s="15">
        <f t="shared" si="9"/>
        <v>92.168674698795172</v>
      </c>
    </row>
    <row r="362" spans="1:9" s="12" customFormat="1" ht="31.5" customHeight="1" x14ac:dyDescent="0.2">
      <c r="A362" s="33" t="s">
        <v>316</v>
      </c>
      <c r="B362" s="23" t="s">
        <v>366</v>
      </c>
      <c r="C362" s="23" t="s">
        <v>66</v>
      </c>
      <c r="D362" s="23" t="s">
        <v>0</v>
      </c>
      <c r="E362" s="23" t="s">
        <v>317</v>
      </c>
      <c r="F362" s="24" t="s">
        <v>474</v>
      </c>
      <c r="G362" s="25">
        <f>SUM(G363)</f>
        <v>25.1</v>
      </c>
      <c r="H362" s="25">
        <f>SUM(H363)</f>
        <v>0</v>
      </c>
      <c r="I362" s="15">
        <f t="shared" si="9"/>
        <v>0</v>
      </c>
    </row>
    <row r="363" spans="1:9" s="12" customFormat="1" ht="31.5" customHeight="1" x14ac:dyDescent="0.2">
      <c r="A363" s="33" t="s">
        <v>136</v>
      </c>
      <c r="B363" s="23" t="s">
        <v>366</v>
      </c>
      <c r="C363" s="23" t="s">
        <v>66</v>
      </c>
      <c r="D363" s="23" t="s">
        <v>0</v>
      </c>
      <c r="E363" s="23" t="s">
        <v>317</v>
      </c>
      <c r="F363" s="23" t="s">
        <v>21</v>
      </c>
      <c r="G363" s="25">
        <v>25.1</v>
      </c>
      <c r="H363" s="1">
        <v>0</v>
      </c>
      <c r="I363" s="15">
        <f t="shared" si="9"/>
        <v>0</v>
      </c>
    </row>
    <row r="364" spans="1:9" s="12" customFormat="1" ht="31.5" customHeight="1" x14ac:dyDescent="0.2">
      <c r="A364" s="33" t="s">
        <v>314</v>
      </c>
      <c r="B364" s="23" t="s">
        <v>366</v>
      </c>
      <c r="C364" s="23" t="s">
        <v>66</v>
      </c>
      <c r="D364" s="23" t="s">
        <v>0</v>
      </c>
      <c r="E364" s="23" t="s">
        <v>315</v>
      </c>
      <c r="F364" s="24" t="s">
        <v>474</v>
      </c>
      <c r="G364" s="25">
        <f>SUM(G365)</f>
        <v>116</v>
      </c>
      <c r="H364" s="25">
        <f>SUM(H365)</f>
        <v>102.4</v>
      </c>
      <c r="I364" s="15">
        <f t="shared" si="9"/>
        <v>88.275862068965523</v>
      </c>
    </row>
    <row r="365" spans="1:9" s="12" customFormat="1" ht="31.5" customHeight="1" x14ac:dyDescent="0.2">
      <c r="A365" s="33" t="s">
        <v>136</v>
      </c>
      <c r="B365" s="23" t="s">
        <v>366</v>
      </c>
      <c r="C365" s="23" t="s">
        <v>66</v>
      </c>
      <c r="D365" s="23" t="s">
        <v>0</v>
      </c>
      <c r="E365" s="23" t="s">
        <v>315</v>
      </c>
      <c r="F365" s="23" t="s">
        <v>21</v>
      </c>
      <c r="G365" s="25">
        <v>116</v>
      </c>
      <c r="H365" s="1">
        <v>102.4</v>
      </c>
      <c r="I365" s="15">
        <f t="shared" ref="I365:I415" si="10">H365/G365*100</f>
        <v>88.275862068965523</v>
      </c>
    </row>
    <row r="366" spans="1:9" s="12" customFormat="1" ht="47.25" customHeight="1" x14ac:dyDescent="0.2">
      <c r="A366" s="33" t="s">
        <v>208</v>
      </c>
      <c r="B366" s="23" t="s">
        <v>147</v>
      </c>
      <c r="C366" s="27" t="s">
        <v>474</v>
      </c>
      <c r="D366" s="27" t="s">
        <v>474</v>
      </c>
      <c r="E366" s="27" t="s">
        <v>474</v>
      </c>
      <c r="F366" s="24" t="s">
        <v>474</v>
      </c>
      <c r="G366" s="25">
        <f>SUM(G367+G371+G376)</f>
        <v>18420.599999999999</v>
      </c>
      <c r="H366" s="25">
        <f>SUM(H367+H371+H376)</f>
        <v>17842.599999999999</v>
      </c>
      <c r="I366" s="15">
        <f t="shared" si="10"/>
        <v>96.862208614268809</v>
      </c>
    </row>
    <row r="367" spans="1:9" s="12" customFormat="1" ht="47.25" customHeight="1" x14ac:dyDescent="0.2">
      <c r="A367" s="33" t="s">
        <v>348</v>
      </c>
      <c r="B367" s="23" t="s">
        <v>147</v>
      </c>
      <c r="C367" s="23" t="s">
        <v>66</v>
      </c>
      <c r="D367" s="27" t="s">
        <v>474</v>
      </c>
      <c r="E367" s="27" t="s">
        <v>474</v>
      </c>
      <c r="F367" s="24" t="s">
        <v>474</v>
      </c>
      <c r="G367" s="25">
        <f t="shared" ref="G367:H369" si="11">SUM(G368)</f>
        <v>625</v>
      </c>
      <c r="H367" s="25">
        <f t="shared" si="11"/>
        <v>625</v>
      </c>
      <c r="I367" s="15">
        <f t="shared" si="10"/>
        <v>100</v>
      </c>
    </row>
    <row r="368" spans="1:9" s="12" customFormat="1" ht="63" customHeight="1" x14ac:dyDescent="0.2">
      <c r="A368" s="33" t="s">
        <v>349</v>
      </c>
      <c r="B368" s="23" t="s">
        <v>147</v>
      </c>
      <c r="C368" s="23" t="s">
        <v>66</v>
      </c>
      <c r="D368" s="23" t="s">
        <v>0</v>
      </c>
      <c r="E368" s="27" t="s">
        <v>474</v>
      </c>
      <c r="F368" s="24" t="s">
        <v>474</v>
      </c>
      <c r="G368" s="25">
        <f t="shared" si="11"/>
        <v>625</v>
      </c>
      <c r="H368" s="25">
        <f t="shared" si="11"/>
        <v>625</v>
      </c>
      <c r="I368" s="15">
        <f t="shared" si="10"/>
        <v>100</v>
      </c>
    </row>
    <row r="369" spans="1:9" s="12" customFormat="1" ht="94.5" customHeight="1" x14ac:dyDescent="0.2">
      <c r="A369" s="33" t="s">
        <v>350</v>
      </c>
      <c r="B369" s="23" t="s">
        <v>147</v>
      </c>
      <c r="C369" s="23" t="s">
        <v>66</v>
      </c>
      <c r="D369" s="23" t="s">
        <v>0</v>
      </c>
      <c r="E369" s="23" t="s">
        <v>347</v>
      </c>
      <c r="F369" s="24" t="s">
        <v>474</v>
      </c>
      <c r="G369" s="25">
        <f t="shared" si="11"/>
        <v>625</v>
      </c>
      <c r="H369" s="25">
        <f t="shared" si="11"/>
        <v>625</v>
      </c>
      <c r="I369" s="15">
        <f t="shared" si="10"/>
        <v>100</v>
      </c>
    </row>
    <row r="370" spans="1:9" s="12" customFormat="1" ht="31.5" customHeight="1" x14ac:dyDescent="0.2">
      <c r="A370" s="33" t="s">
        <v>136</v>
      </c>
      <c r="B370" s="23" t="s">
        <v>147</v>
      </c>
      <c r="C370" s="23" t="s">
        <v>66</v>
      </c>
      <c r="D370" s="23" t="s">
        <v>0</v>
      </c>
      <c r="E370" s="23" t="s">
        <v>347</v>
      </c>
      <c r="F370" s="23" t="s">
        <v>21</v>
      </c>
      <c r="G370" s="25">
        <f>100+110+340+75</f>
        <v>625</v>
      </c>
      <c r="H370" s="1">
        <v>625</v>
      </c>
      <c r="I370" s="15">
        <f t="shared" si="10"/>
        <v>100</v>
      </c>
    </row>
    <row r="371" spans="1:9" s="12" customFormat="1" ht="47.25" customHeight="1" x14ac:dyDescent="0.2">
      <c r="A371" s="33" t="s">
        <v>175</v>
      </c>
      <c r="B371" s="23" t="s">
        <v>147</v>
      </c>
      <c r="C371" s="23" t="s">
        <v>113</v>
      </c>
      <c r="D371" s="27" t="s">
        <v>474</v>
      </c>
      <c r="E371" s="27" t="s">
        <v>474</v>
      </c>
      <c r="F371" s="24" t="s">
        <v>474</v>
      </c>
      <c r="G371" s="25">
        <f>SUM(G372)</f>
        <v>8987.6</v>
      </c>
      <c r="H371" s="25">
        <f>SUM(H372)</f>
        <v>8409.6</v>
      </c>
      <c r="I371" s="15">
        <f t="shared" si="10"/>
        <v>93.568917174774128</v>
      </c>
    </row>
    <row r="372" spans="1:9" s="12" customFormat="1" ht="110.25" customHeight="1" x14ac:dyDescent="0.2">
      <c r="A372" s="44" t="s">
        <v>176</v>
      </c>
      <c r="B372" s="23" t="s">
        <v>147</v>
      </c>
      <c r="C372" s="23" t="s">
        <v>113</v>
      </c>
      <c r="D372" s="23" t="s">
        <v>0</v>
      </c>
      <c r="E372" s="27" t="s">
        <v>474</v>
      </c>
      <c r="F372" s="24" t="s">
        <v>474</v>
      </c>
      <c r="G372" s="25">
        <f>SUM(G373)</f>
        <v>8987.6</v>
      </c>
      <c r="H372" s="25">
        <f>SUM(H373)</f>
        <v>8409.6</v>
      </c>
      <c r="I372" s="15">
        <f t="shared" si="10"/>
        <v>93.568917174774128</v>
      </c>
    </row>
    <row r="373" spans="1:9" s="12" customFormat="1" ht="79.5" customHeight="1" x14ac:dyDescent="0.2">
      <c r="A373" s="33" t="s">
        <v>209</v>
      </c>
      <c r="B373" s="23" t="s">
        <v>147</v>
      </c>
      <c r="C373" s="23" t="s">
        <v>113</v>
      </c>
      <c r="D373" s="23" t="s">
        <v>0</v>
      </c>
      <c r="E373" s="23" t="s">
        <v>159</v>
      </c>
      <c r="F373" s="24" t="s">
        <v>474</v>
      </c>
      <c r="G373" s="25">
        <f>SUM(G374:G375)</f>
        <v>8987.6</v>
      </c>
      <c r="H373" s="25">
        <f>SUM(H374:H375)</f>
        <v>8409.6</v>
      </c>
      <c r="I373" s="15">
        <f t="shared" si="10"/>
        <v>93.568917174774128</v>
      </c>
    </row>
    <row r="374" spans="1:9" s="12" customFormat="1" ht="31.5" customHeight="1" x14ac:dyDescent="0.2">
      <c r="A374" s="33" t="s">
        <v>136</v>
      </c>
      <c r="B374" s="23" t="s">
        <v>147</v>
      </c>
      <c r="C374" s="23" t="s">
        <v>113</v>
      </c>
      <c r="D374" s="23" t="s">
        <v>0</v>
      </c>
      <c r="E374" s="23" t="s">
        <v>159</v>
      </c>
      <c r="F374" s="23" t="s">
        <v>21</v>
      </c>
      <c r="G374" s="25">
        <f>1280.8+316.6+3622.7+3587</f>
        <v>8807.1</v>
      </c>
      <c r="H374" s="1">
        <f>3587+3044.8+316.5+1280.8</f>
        <v>8229.1</v>
      </c>
      <c r="I374" s="15">
        <f t="shared" si="10"/>
        <v>93.437113238182832</v>
      </c>
    </row>
    <row r="375" spans="1:9" s="12" customFormat="1" ht="18" customHeight="1" x14ac:dyDescent="0.2">
      <c r="A375" s="33" t="s">
        <v>138</v>
      </c>
      <c r="B375" s="23" t="s">
        <v>147</v>
      </c>
      <c r="C375" s="23" t="s">
        <v>113</v>
      </c>
      <c r="D375" s="23" t="s">
        <v>0</v>
      </c>
      <c r="E375" s="23" t="s">
        <v>159</v>
      </c>
      <c r="F375" s="23" t="s">
        <v>130</v>
      </c>
      <c r="G375" s="25">
        <f>11.5+169</f>
        <v>180.5</v>
      </c>
      <c r="H375" s="1">
        <v>180.5</v>
      </c>
      <c r="I375" s="15">
        <f t="shared" si="10"/>
        <v>100</v>
      </c>
    </row>
    <row r="376" spans="1:9" s="12" customFormat="1" ht="66.75" customHeight="1" x14ac:dyDescent="0.2">
      <c r="A376" s="33" t="s">
        <v>148</v>
      </c>
      <c r="B376" s="23" t="s">
        <v>147</v>
      </c>
      <c r="C376" s="23" t="s">
        <v>122</v>
      </c>
      <c r="D376" s="27" t="s">
        <v>474</v>
      </c>
      <c r="E376" s="27" t="s">
        <v>474</v>
      </c>
      <c r="F376" s="24" t="s">
        <v>474</v>
      </c>
      <c r="G376" s="25">
        <f t="shared" ref="G376:H378" si="12">SUM(G377)</f>
        <v>8808</v>
      </c>
      <c r="H376" s="25">
        <f t="shared" si="12"/>
        <v>8808</v>
      </c>
      <c r="I376" s="15">
        <f t="shared" si="10"/>
        <v>100</v>
      </c>
    </row>
    <row r="377" spans="1:9" s="12" customFormat="1" ht="47.25" customHeight="1" x14ac:dyDescent="0.2">
      <c r="A377" s="33" t="s">
        <v>149</v>
      </c>
      <c r="B377" s="23" t="s">
        <v>147</v>
      </c>
      <c r="C377" s="23" t="s">
        <v>122</v>
      </c>
      <c r="D377" s="23" t="s">
        <v>0</v>
      </c>
      <c r="E377" s="27" t="s">
        <v>474</v>
      </c>
      <c r="F377" s="24" t="s">
        <v>474</v>
      </c>
      <c r="G377" s="25">
        <f t="shared" si="12"/>
        <v>8808</v>
      </c>
      <c r="H377" s="25">
        <f t="shared" si="12"/>
        <v>8808</v>
      </c>
      <c r="I377" s="15">
        <f t="shared" si="10"/>
        <v>100</v>
      </c>
    </row>
    <row r="378" spans="1:9" s="12" customFormat="1" ht="115.5" customHeight="1" x14ac:dyDescent="0.2">
      <c r="A378" s="33" t="s">
        <v>299</v>
      </c>
      <c r="B378" s="23" t="s">
        <v>147</v>
      </c>
      <c r="C378" s="23" t="s">
        <v>122</v>
      </c>
      <c r="D378" s="23" t="s">
        <v>0</v>
      </c>
      <c r="E378" s="23" t="s">
        <v>150</v>
      </c>
      <c r="F378" s="24" t="s">
        <v>474</v>
      </c>
      <c r="G378" s="25">
        <f t="shared" si="12"/>
        <v>8808</v>
      </c>
      <c r="H378" s="25">
        <f t="shared" si="12"/>
        <v>8808</v>
      </c>
      <c r="I378" s="15">
        <f t="shared" si="10"/>
        <v>100</v>
      </c>
    </row>
    <row r="379" spans="1:9" s="12" customFormat="1" ht="31.5" customHeight="1" x14ac:dyDescent="0.2">
      <c r="A379" s="34" t="s">
        <v>142</v>
      </c>
      <c r="B379" s="23" t="s">
        <v>147</v>
      </c>
      <c r="C379" s="23" t="s">
        <v>122</v>
      </c>
      <c r="D379" s="23" t="s">
        <v>0</v>
      </c>
      <c r="E379" s="23" t="s">
        <v>150</v>
      </c>
      <c r="F379" s="23" t="s">
        <v>132</v>
      </c>
      <c r="G379" s="25">
        <v>8808</v>
      </c>
      <c r="H379" s="1">
        <v>8808</v>
      </c>
      <c r="I379" s="15">
        <f t="shared" si="10"/>
        <v>100</v>
      </c>
    </row>
    <row r="380" spans="1:9" s="12" customFormat="1" ht="47.25" customHeight="1" x14ac:dyDescent="0.2">
      <c r="A380" s="32" t="s">
        <v>210</v>
      </c>
      <c r="B380" s="23" t="s">
        <v>16</v>
      </c>
      <c r="C380" s="27" t="s">
        <v>474</v>
      </c>
      <c r="D380" s="27" t="s">
        <v>474</v>
      </c>
      <c r="E380" s="27" t="s">
        <v>474</v>
      </c>
      <c r="F380" s="24" t="s">
        <v>474</v>
      </c>
      <c r="G380" s="25">
        <f>SUM(G381+G413+G429+G446)</f>
        <v>261732.09999999998</v>
      </c>
      <c r="H380" s="25">
        <f>SUM(H381+H413+H429+H446)</f>
        <v>257817.5</v>
      </c>
      <c r="I380" s="15">
        <f t="shared" si="10"/>
        <v>98.504348530424821</v>
      </c>
    </row>
    <row r="381" spans="1:9" s="12" customFormat="1" ht="47.25" customHeight="1" x14ac:dyDescent="0.2">
      <c r="A381" s="32" t="s">
        <v>211</v>
      </c>
      <c r="B381" s="23" t="s">
        <v>16</v>
      </c>
      <c r="C381" s="23" t="s">
        <v>66</v>
      </c>
      <c r="D381" s="27" t="s">
        <v>474</v>
      </c>
      <c r="E381" s="27" t="s">
        <v>474</v>
      </c>
      <c r="F381" s="24" t="s">
        <v>474</v>
      </c>
      <c r="G381" s="25">
        <f>SUM(G382+G401)</f>
        <v>56932.1</v>
      </c>
      <c r="H381" s="25">
        <f>SUM(H382+H401)</f>
        <v>53596.799999999996</v>
      </c>
      <c r="I381" s="15">
        <f t="shared" si="10"/>
        <v>94.141617821931732</v>
      </c>
    </row>
    <row r="382" spans="1:9" s="12" customFormat="1" ht="31.5" customHeight="1" x14ac:dyDescent="0.2">
      <c r="A382" s="35" t="s">
        <v>123</v>
      </c>
      <c r="B382" s="23" t="s">
        <v>16</v>
      </c>
      <c r="C382" s="23" t="s">
        <v>66</v>
      </c>
      <c r="D382" s="23" t="s">
        <v>0</v>
      </c>
      <c r="E382" s="27" t="s">
        <v>474</v>
      </c>
      <c r="F382" s="24" t="s">
        <v>474</v>
      </c>
      <c r="G382" s="25">
        <f>SUM(G383+G387+G391+G395+G397)</f>
        <v>53326.7</v>
      </c>
      <c r="H382" s="25">
        <f>SUM(H383+H387+H391+H395+H397)</f>
        <v>50083.7</v>
      </c>
      <c r="I382" s="15">
        <f t="shared" si="10"/>
        <v>93.918618628191879</v>
      </c>
    </row>
    <row r="383" spans="1:9" s="12" customFormat="1" ht="63" customHeight="1" x14ac:dyDescent="0.2">
      <c r="A383" s="35" t="s">
        <v>36</v>
      </c>
      <c r="B383" s="23" t="s">
        <v>16</v>
      </c>
      <c r="C383" s="23" t="s">
        <v>66</v>
      </c>
      <c r="D383" s="23" t="s">
        <v>0</v>
      </c>
      <c r="E383" s="23" t="s">
        <v>61</v>
      </c>
      <c r="F383" s="24" t="s">
        <v>474</v>
      </c>
      <c r="G383" s="25">
        <f>SUM(G384:G386)</f>
        <v>11987.1</v>
      </c>
      <c r="H383" s="25">
        <f>SUM(H384:H386)</f>
        <v>10837.2</v>
      </c>
      <c r="I383" s="15">
        <f t="shared" si="10"/>
        <v>90.407187726806313</v>
      </c>
    </row>
    <row r="384" spans="1:9" s="12" customFormat="1" ht="47.25" customHeight="1" x14ac:dyDescent="0.2">
      <c r="A384" s="33" t="s">
        <v>18</v>
      </c>
      <c r="B384" s="23" t="s">
        <v>16</v>
      </c>
      <c r="C384" s="23" t="s">
        <v>66</v>
      </c>
      <c r="D384" s="23" t="s">
        <v>0</v>
      </c>
      <c r="E384" s="23" t="s">
        <v>61</v>
      </c>
      <c r="F384" s="24" t="s">
        <v>19</v>
      </c>
      <c r="G384" s="25">
        <v>9885.2000000000007</v>
      </c>
      <c r="H384" s="1">
        <v>9885.2000000000007</v>
      </c>
      <c r="I384" s="15">
        <f t="shared" si="10"/>
        <v>100</v>
      </c>
    </row>
    <row r="385" spans="1:9" s="12" customFormat="1" ht="31.5" customHeight="1" x14ac:dyDescent="0.2">
      <c r="A385" s="33" t="s">
        <v>136</v>
      </c>
      <c r="B385" s="23" t="s">
        <v>16</v>
      </c>
      <c r="C385" s="23" t="s">
        <v>66</v>
      </c>
      <c r="D385" s="23" t="s">
        <v>0</v>
      </c>
      <c r="E385" s="23" t="s">
        <v>61</v>
      </c>
      <c r="F385" s="24" t="s">
        <v>21</v>
      </c>
      <c r="G385" s="25">
        <v>2062</v>
      </c>
      <c r="H385" s="1">
        <v>912.1</v>
      </c>
      <c r="I385" s="15">
        <f t="shared" si="10"/>
        <v>44.233753637245393</v>
      </c>
    </row>
    <row r="386" spans="1:9" s="12" customFormat="1" ht="18" customHeight="1" x14ac:dyDescent="0.2">
      <c r="A386" s="33" t="s">
        <v>23</v>
      </c>
      <c r="B386" s="23" t="s">
        <v>16</v>
      </c>
      <c r="C386" s="23" t="s">
        <v>66</v>
      </c>
      <c r="D386" s="23" t="s">
        <v>0</v>
      </c>
      <c r="E386" s="23" t="s">
        <v>61</v>
      </c>
      <c r="F386" s="24" t="s">
        <v>24</v>
      </c>
      <c r="G386" s="25">
        <v>39.9</v>
      </c>
      <c r="H386" s="1">
        <v>39.9</v>
      </c>
      <c r="I386" s="15">
        <f t="shared" si="10"/>
        <v>100</v>
      </c>
    </row>
    <row r="387" spans="1:9" s="12" customFormat="1" ht="78.75" customHeight="1" x14ac:dyDescent="0.2">
      <c r="A387" s="35" t="s">
        <v>43</v>
      </c>
      <c r="B387" s="23" t="s">
        <v>16</v>
      </c>
      <c r="C387" s="23" t="s">
        <v>66</v>
      </c>
      <c r="D387" s="23" t="s">
        <v>0</v>
      </c>
      <c r="E387" s="23" t="s">
        <v>92</v>
      </c>
      <c r="F387" s="24" t="s">
        <v>474</v>
      </c>
      <c r="G387" s="25">
        <f>SUM(G388:G390)</f>
        <v>23362.400000000001</v>
      </c>
      <c r="H387" s="25">
        <f>SUM(H388:H390)</f>
        <v>21315.8</v>
      </c>
      <c r="I387" s="15">
        <f t="shared" si="10"/>
        <v>91.23976988665548</v>
      </c>
    </row>
    <row r="388" spans="1:9" s="12" customFormat="1" ht="47.25" customHeight="1" x14ac:dyDescent="0.2">
      <c r="A388" s="33" t="s">
        <v>18</v>
      </c>
      <c r="B388" s="23" t="s">
        <v>16</v>
      </c>
      <c r="C388" s="23" t="s">
        <v>66</v>
      </c>
      <c r="D388" s="23" t="s">
        <v>0</v>
      </c>
      <c r="E388" s="23" t="s">
        <v>92</v>
      </c>
      <c r="F388" s="24" t="s">
        <v>19</v>
      </c>
      <c r="G388" s="25">
        <v>19126.099999999999</v>
      </c>
      <c r="H388" s="1">
        <v>19126.099999999999</v>
      </c>
      <c r="I388" s="15">
        <f t="shared" si="10"/>
        <v>100</v>
      </c>
    </row>
    <row r="389" spans="1:9" s="12" customFormat="1" ht="31.5" customHeight="1" x14ac:dyDescent="0.2">
      <c r="A389" s="33" t="s">
        <v>136</v>
      </c>
      <c r="B389" s="23" t="s">
        <v>16</v>
      </c>
      <c r="C389" s="23" t="s">
        <v>66</v>
      </c>
      <c r="D389" s="23" t="s">
        <v>0</v>
      </c>
      <c r="E389" s="23" t="s">
        <v>92</v>
      </c>
      <c r="F389" s="24" t="s">
        <v>21</v>
      </c>
      <c r="G389" s="25">
        <v>4100.3999999999996</v>
      </c>
      <c r="H389" s="1">
        <v>2053.8000000000002</v>
      </c>
      <c r="I389" s="15">
        <f t="shared" si="10"/>
        <v>50.087796312554879</v>
      </c>
    </row>
    <row r="390" spans="1:9" s="12" customFormat="1" ht="18" customHeight="1" x14ac:dyDescent="0.2">
      <c r="A390" s="33" t="s">
        <v>23</v>
      </c>
      <c r="B390" s="23" t="s">
        <v>16</v>
      </c>
      <c r="C390" s="23" t="s">
        <v>66</v>
      </c>
      <c r="D390" s="23" t="s">
        <v>0</v>
      </c>
      <c r="E390" s="23" t="s">
        <v>92</v>
      </c>
      <c r="F390" s="24" t="s">
        <v>24</v>
      </c>
      <c r="G390" s="25">
        <v>135.9</v>
      </c>
      <c r="H390" s="1">
        <v>135.9</v>
      </c>
      <c r="I390" s="15">
        <f t="shared" si="10"/>
        <v>100</v>
      </c>
    </row>
    <row r="391" spans="1:9" s="12" customFormat="1" ht="63" customHeight="1" x14ac:dyDescent="0.2">
      <c r="A391" s="35" t="s">
        <v>42</v>
      </c>
      <c r="B391" s="23" t="s">
        <v>16</v>
      </c>
      <c r="C391" s="23" t="s">
        <v>66</v>
      </c>
      <c r="D391" s="23" t="s">
        <v>0</v>
      </c>
      <c r="E391" s="23" t="s">
        <v>93</v>
      </c>
      <c r="F391" s="24" t="s">
        <v>474</v>
      </c>
      <c r="G391" s="25">
        <f>SUM(G392:G394)</f>
        <v>7790.0000000000009</v>
      </c>
      <c r="H391" s="25">
        <f>SUM(H392:H394)</f>
        <v>7744.9000000000005</v>
      </c>
      <c r="I391" s="15">
        <f t="shared" si="10"/>
        <v>99.421052631578945</v>
      </c>
    </row>
    <row r="392" spans="1:9" s="12" customFormat="1" ht="47.25" customHeight="1" x14ac:dyDescent="0.2">
      <c r="A392" s="33" t="s">
        <v>18</v>
      </c>
      <c r="B392" s="23" t="s">
        <v>16</v>
      </c>
      <c r="C392" s="23" t="s">
        <v>66</v>
      </c>
      <c r="D392" s="23" t="s">
        <v>0</v>
      </c>
      <c r="E392" s="23" t="s">
        <v>93</v>
      </c>
      <c r="F392" s="24" t="s">
        <v>19</v>
      </c>
      <c r="G392" s="25">
        <v>6847.1</v>
      </c>
      <c r="H392" s="1">
        <v>6847.1</v>
      </c>
      <c r="I392" s="15">
        <f t="shared" si="10"/>
        <v>100</v>
      </c>
    </row>
    <row r="393" spans="1:9" s="12" customFormat="1" ht="31.5" customHeight="1" x14ac:dyDescent="0.2">
      <c r="A393" s="33" t="s">
        <v>136</v>
      </c>
      <c r="B393" s="23" t="s">
        <v>16</v>
      </c>
      <c r="C393" s="23" t="s">
        <v>66</v>
      </c>
      <c r="D393" s="23" t="s">
        <v>0</v>
      </c>
      <c r="E393" s="23" t="s">
        <v>93</v>
      </c>
      <c r="F393" s="24" t="s">
        <v>21</v>
      </c>
      <c r="G393" s="25">
        <v>881.1</v>
      </c>
      <c r="H393" s="1">
        <v>836</v>
      </c>
      <c r="I393" s="15">
        <f t="shared" si="10"/>
        <v>94.881398252184766</v>
      </c>
    </row>
    <row r="394" spans="1:9" s="12" customFormat="1" ht="18" customHeight="1" x14ac:dyDescent="0.2">
      <c r="A394" s="33" t="s">
        <v>23</v>
      </c>
      <c r="B394" s="23" t="s">
        <v>16</v>
      </c>
      <c r="C394" s="23" t="s">
        <v>66</v>
      </c>
      <c r="D394" s="23" t="s">
        <v>0</v>
      </c>
      <c r="E394" s="23" t="s">
        <v>93</v>
      </c>
      <c r="F394" s="24" t="s">
        <v>24</v>
      </c>
      <c r="G394" s="25">
        <v>61.8</v>
      </c>
      <c r="H394" s="1">
        <v>61.8</v>
      </c>
      <c r="I394" s="15">
        <f t="shared" si="10"/>
        <v>100</v>
      </c>
    </row>
    <row r="395" spans="1:9" s="12" customFormat="1" ht="63" customHeight="1" x14ac:dyDescent="0.2">
      <c r="A395" s="35" t="s">
        <v>344</v>
      </c>
      <c r="B395" s="23" t="s">
        <v>16</v>
      </c>
      <c r="C395" s="23" t="s">
        <v>66</v>
      </c>
      <c r="D395" s="23" t="s">
        <v>0</v>
      </c>
      <c r="E395" s="23" t="s">
        <v>94</v>
      </c>
      <c r="F395" s="24" t="s">
        <v>474</v>
      </c>
      <c r="G395" s="25">
        <f>SUM(G396)</f>
        <v>1241.5</v>
      </c>
      <c r="H395" s="25">
        <f>SUM(H396)</f>
        <v>1240.0999999999999</v>
      </c>
      <c r="I395" s="15">
        <f t="shared" si="10"/>
        <v>99.887233185662495</v>
      </c>
    </row>
    <row r="396" spans="1:9" s="12" customFormat="1" ht="31.5" customHeight="1" x14ac:dyDescent="0.2">
      <c r="A396" s="33" t="s">
        <v>136</v>
      </c>
      <c r="B396" s="23" t="s">
        <v>16</v>
      </c>
      <c r="C396" s="23" t="s">
        <v>66</v>
      </c>
      <c r="D396" s="23" t="s">
        <v>0</v>
      </c>
      <c r="E396" s="23" t="s">
        <v>94</v>
      </c>
      <c r="F396" s="24" t="s">
        <v>21</v>
      </c>
      <c r="G396" s="25">
        <v>1241.5</v>
      </c>
      <c r="H396" s="1">
        <v>1240.0999999999999</v>
      </c>
      <c r="I396" s="15">
        <f t="shared" si="10"/>
        <v>99.887233185662495</v>
      </c>
    </row>
    <row r="397" spans="1:9" s="12" customFormat="1" ht="78.75" customHeight="1" x14ac:dyDescent="0.25">
      <c r="A397" s="45" t="s">
        <v>357</v>
      </c>
      <c r="B397" s="23" t="s">
        <v>16</v>
      </c>
      <c r="C397" s="23" t="s">
        <v>66</v>
      </c>
      <c r="D397" s="23" t="s">
        <v>0</v>
      </c>
      <c r="E397" s="23" t="s">
        <v>155</v>
      </c>
      <c r="F397" s="24" t="s">
        <v>474</v>
      </c>
      <c r="G397" s="25">
        <f>SUM(G398:G400)</f>
        <v>8945.7000000000007</v>
      </c>
      <c r="H397" s="25">
        <f>SUM(H398:H400)</f>
        <v>8945.7000000000007</v>
      </c>
      <c r="I397" s="15">
        <f t="shared" si="10"/>
        <v>100</v>
      </c>
    </row>
    <row r="398" spans="1:9" s="12" customFormat="1" ht="47.25" customHeight="1" x14ac:dyDescent="0.2">
      <c r="A398" s="33" t="s">
        <v>18</v>
      </c>
      <c r="B398" s="23" t="s">
        <v>16</v>
      </c>
      <c r="C398" s="23" t="s">
        <v>66</v>
      </c>
      <c r="D398" s="23" t="s">
        <v>0</v>
      </c>
      <c r="E398" s="23" t="s">
        <v>155</v>
      </c>
      <c r="F398" s="24" t="s">
        <v>19</v>
      </c>
      <c r="G398" s="25">
        <v>73.8</v>
      </c>
      <c r="H398" s="25">
        <v>73.8</v>
      </c>
      <c r="I398" s="22">
        <f t="shared" ref="I398" si="13">H398/G398*100</f>
        <v>100</v>
      </c>
    </row>
    <row r="399" spans="1:9" s="12" customFormat="1" ht="31.5" customHeight="1" x14ac:dyDescent="0.2">
      <c r="A399" s="33" t="s">
        <v>136</v>
      </c>
      <c r="B399" s="23" t="s">
        <v>16</v>
      </c>
      <c r="C399" s="23" t="s">
        <v>66</v>
      </c>
      <c r="D399" s="23" t="s">
        <v>0</v>
      </c>
      <c r="E399" s="23" t="s">
        <v>155</v>
      </c>
      <c r="F399" s="24" t="s">
        <v>21</v>
      </c>
      <c r="G399" s="25">
        <v>4845.1000000000004</v>
      </c>
      <c r="H399" s="1">
        <v>4845.1000000000004</v>
      </c>
      <c r="I399" s="15">
        <f t="shared" si="10"/>
        <v>100</v>
      </c>
    </row>
    <row r="400" spans="1:9" s="12" customFormat="1" ht="18" customHeight="1" x14ac:dyDescent="0.2">
      <c r="A400" s="33" t="s">
        <v>9</v>
      </c>
      <c r="B400" s="23" t="s">
        <v>16</v>
      </c>
      <c r="C400" s="23" t="s">
        <v>66</v>
      </c>
      <c r="D400" s="23" t="s">
        <v>0</v>
      </c>
      <c r="E400" s="23" t="s">
        <v>155</v>
      </c>
      <c r="F400" s="24" t="s">
        <v>28</v>
      </c>
      <c r="G400" s="25">
        <v>4026.8</v>
      </c>
      <c r="H400" s="1">
        <v>4026.8</v>
      </c>
      <c r="I400" s="15">
        <f t="shared" si="10"/>
        <v>100</v>
      </c>
    </row>
    <row r="401" spans="1:9" s="12" customFormat="1" ht="47.25" customHeight="1" x14ac:dyDescent="0.2">
      <c r="A401" s="32" t="s">
        <v>95</v>
      </c>
      <c r="B401" s="23" t="s">
        <v>16</v>
      </c>
      <c r="C401" s="23" t="s">
        <v>66</v>
      </c>
      <c r="D401" s="23" t="s">
        <v>1</v>
      </c>
      <c r="E401" s="27" t="s">
        <v>474</v>
      </c>
      <c r="F401" s="24" t="s">
        <v>474</v>
      </c>
      <c r="G401" s="25">
        <f>SUM(G402+G405+G407+G409+G411)</f>
        <v>3605.4000000000005</v>
      </c>
      <c r="H401" s="25">
        <f>SUM(H402+H405+H407+H409+H411)</f>
        <v>3513.1</v>
      </c>
      <c r="I401" s="15">
        <f t="shared" si="10"/>
        <v>97.439951184334589</v>
      </c>
    </row>
    <row r="402" spans="1:9" s="12" customFormat="1" ht="18" customHeight="1" x14ac:dyDescent="0.2">
      <c r="A402" s="32" t="s">
        <v>32</v>
      </c>
      <c r="B402" s="23" t="s">
        <v>16</v>
      </c>
      <c r="C402" s="23" t="s">
        <v>66</v>
      </c>
      <c r="D402" s="23" t="s">
        <v>1</v>
      </c>
      <c r="E402" s="23" t="s">
        <v>47</v>
      </c>
      <c r="F402" s="24" t="s">
        <v>474</v>
      </c>
      <c r="G402" s="25">
        <f>SUM(G403:G404)</f>
        <v>3453.5000000000005</v>
      </c>
      <c r="H402" s="25">
        <f>SUM(H403:H404)</f>
        <v>3433.5</v>
      </c>
      <c r="I402" s="15">
        <f t="shared" si="10"/>
        <v>99.420877370783245</v>
      </c>
    </row>
    <row r="403" spans="1:9" s="12" customFormat="1" ht="47.25" customHeight="1" x14ac:dyDescent="0.2">
      <c r="A403" s="33" t="s">
        <v>18</v>
      </c>
      <c r="B403" s="23" t="s">
        <v>16</v>
      </c>
      <c r="C403" s="23" t="s">
        <v>66</v>
      </c>
      <c r="D403" s="23" t="s">
        <v>1</v>
      </c>
      <c r="E403" s="23" t="s">
        <v>47</v>
      </c>
      <c r="F403" s="24" t="s">
        <v>19</v>
      </c>
      <c r="G403" s="25">
        <v>3290.7000000000003</v>
      </c>
      <c r="H403" s="1">
        <v>3277.2</v>
      </c>
      <c r="I403" s="15">
        <f t="shared" si="10"/>
        <v>99.589752940103921</v>
      </c>
    </row>
    <row r="404" spans="1:9" s="12" customFormat="1" ht="31.5" customHeight="1" x14ac:dyDescent="0.2">
      <c r="A404" s="33" t="s">
        <v>136</v>
      </c>
      <c r="B404" s="23" t="s">
        <v>16</v>
      </c>
      <c r="C404" s="23" t="s">
        <v>66</v>
      </c>
      <c r="D404" s="23" t="s">
        <v>1</v>
      </c>
      <c r="E404" s="23" t="s">
        <v>47</v>
      </c>
      <c r="F404" s="24" t="s">
        <v>21</v>
      </c>
      <c r="G404" s="25">
        <v>162.80000000000001</v>
      </c>
      <c r="H404" s="1">
        <v>156.30000000000001</v>
      </c>
      <c r="I404" s="15">
        <f t="shared" si="10"/>
        <v>96.007371007371006</v>
      </c>
    </row>
    <row r="405" spans="1:9" s="12" customFormat="1" ht="78.75" customHeight="1" x14ac:dyDescent="0.2">
      <c r="A405" s="33" t="s">
        <v>463</v>
      </c>
      <c r="B405" s="24" t="s">
        <v>16</v>
      </c>
      <c r="C405" s="26">
        <v>1</v>
      </c>
      <c r="D405" s="24" t="s">
        <v>1</v>
      </c>
      <c r="E405" s="24" t="s">
        <v>464</v>
      </c>
      <c r="F405" s="24" t="s">
        <v>474</v>
      </c>
      <c r="G405" s="25">
        <f>SUM(G406)</f>
        <v>11.7</v>
      </c>
      <c r="H405" s="25">
        <f>SUM(H406)</f>
        <v>11.7</v>
      </c>
      <c r="I405" s="52">
        <f t="shared" ref="I405:I406" si="14">SUM(H405/G405*100)</f>
        <v>100</v>
      </c>
    </row>
    <row r="406" spans="1:9" s="12" customFormat="1" ht="31.5" customHeight="1" x14ac:dyDescent="0.2">
      <c r="A406" s="33" t="s">
        <v>136</v>
      </c>
      <c r="B406" s="24" t="s">
        <v>16</v>
      </c>
      <c r="C406" s="26">
        <v>1</v>
      </c>
      <c r="D406" s="24" t="s">
        <v>1</v>
      </c>
      <c r="E406" s="24" t="s">
        <v>464</v>
      </c>
      <c r="F406" s="24" t="s">
        <v>21</v>
      </c>
      <c r="G406" s="25">
        <v>11.7</v>
      </c>
      <c r="H406" s="25">
        <v>11.7</v>
      </c>
      <c r="I406" s="52">
        <f t="shared" si="14"/>
        <v>100</v>
      </c>
    </row>
    <row r="407" spans="1:9" s="12" customFormat="1" ht="31.5" customHeight="1" x14ac:dyDescent="0.2">
      <c r="A407" s="33" t="s">
        <v>310</v>
      </c>
      <c r="B407" s="23" t="s">
        <v>16</v>
      </c>
      <c r="C407" s="29">
        <v>1</v>
      </c>
      <c r="D407" s="23" t="s">
        <v>1</v>
      </c>
      <c r="E407" s="23" t="s">
        <v>311</v>
      </c>
      <c r="F407" s="24" t="s">
        <v>474</v>
      </c>
      <c r="G407" s="25">
        <f>SUM(G408)</f>
        <v>16.3</v>
      </c>
      <c r="H407" s="25">
        <f>SUM(H408)</f>
        <v>9.4</v>
      </c>
      <c r="I407" s="15">
        <f t="shared" si="10"/>
        <v>57.668711656441715</v>
      </c>
    </row>
    <row r="408" spans="1:9" s="12" customFormat="1" ht="31.5" customHeight="1" x14ac:dyDescent="0.2">
      <c r="A408" s="33" t="s">
        <v>136</v>
      </c>
      <c r="B408" s="23" t="s">
        <v>16</v>
      </c>
      <c r="C408" s="29">
        <v>1</v>
      </c>
      <c r="D408" s="23" t="s">
        <v>1</v>
      </c>
      <c r="E408" s="23" t="s">
        <v>311</v>
      </c>
      <c r="F408" s="23" t="s">
        <v>21</v>
      </c>
      <c r="G408" s="25">
        <v>16.3</v>
      </c>
      <c r="H408" s="1">
        <v>9.4</v>
      </c>
      <c r="I408" s="15">
        <f t="shared" si="10"/>
        <v>57.668711656441715</v>
      </c>
    </row>
    <row r="409" spans="1:9" s="12" customFormat="1" ht="31.5" customHeight="1" x14ac:dyDescent="0.2">
      <c r="A409" s="33" t="s">
        <v>316</v>
      </c>
      <c r="B409" s="23" t="s">
        <v>16</v>
      </c>
      <c r="C409" s="23" t="s">
        <v>66</v>
      </c>
      <c r="D409" s="23" t="s">
        <v>1</v>
      </c>
      <c r="E409" s="23" t="s">
        <v>317</v>
      </c>
      <c r="F409" s="24" t="s">
        <v>474</v>
      </c>
      <c r="G409" s="25">
        <f>SUM(G410)</f>
        <v>20.9</v>
      </c>
      <c r="H409" s="25">
        <f>SUM(H410)</f>
        <v>0</v>
      </c>
      <c r="I409" s="15">
        <f t="shared" si="10"/>
        <v>0</v>
      </c>
    </row>
    <row r="410" spans="1:9" s="12" customFormat="1" ht="31.5" customHeight="1" x14ac:dyDescent="0.2">
      <c r="A410" s="33" t="s">
        <v>136</v>
      </c>
      <c r="B410" s="23" t="s">
        <v>16</v>
      </c>
      <c r="C410" s="23" t="s">
        <v>66</v>
      </c>
      <c r="D410" s="23" t="s">
        <v>1</v>
      </c>
      <c r="E410" s="23" t="s">
        <v>317</v>
      </c>
      <c r="F410" s="24" t="s">
        <v>21</v>
      </c>
      <c r="G410" s="25">
        <v>20.9</v>
      </c>
      <c r="H410" s="1">
        <v>0</v>
      </c>
      <c r="I410" s="15">
        <f t="shared" si="10"/>
        <v>0</v>
      </c>
    </row>
    <row r="411" spans="1:9" s="12" customFormat="1" ht="31.5" customHeight="1" x14ac:dyDescent="0.2">
      <c r="A411" s="42" t="s">
        <v>314</v>
      </c>
      <c r="B411" s="23" t="s">
        <v>16</v>
      </c>
      <c r="C411" s="23" t="s">
        <v>66</v>
      </c>
      <c r="D411" s="23" t="s">
        <v>1</v>
      </c>
      <c r="E411" s="23" t="s">
        <v>315</v>
      </c>
      <c r="F411" s="24" t="s">
        <v>474</v>
      </c>
      <c r="G411" s="25">
        <f>SUM(G412)</f>
        <v>103</v>
      </c>
      <c r="H411" s="25">
        <f>SUM(H412)</f>
        <v>58.5</v>
      </c>
      <c r="I411" s="15">
        <f t="shared" si="10"/>
        <v>56.796116504854368</v>
      </c>
    </row>
    <row r="412" spans="1:9" s="12" customFormat="1" ht="31.5" customHeight="1" x14ac:dyDescent="0.2">
      <c r="A412" s="33" t="s">
        <v>136</v>
      </c>
      <c r="B412" s="23" t="s">
        <v>16</v>
      </c>
      <c r="C412" s="23" t="s">
        <v>66</v>
      </c>
      <c r="D412" s="23" t="s">
        <v>1</v>
      </c>
      <c r="E412" s="23" t="s">
        <v>315</v>
      </c>
      <c r="F412" s="23" t="s">
        <v>21</v>
      </c>
      <c r="G412" s="25">
        <v>103</v>
      </c>
      <c r="H412" s="1">
        <v>58.5</v>
      </c>
      <c r="I412" s="15">
        <f t="shared" si="10"/>
        <v>56.796116504854368</v>
      </c>
    </row>
    <row r="413" spans="1:9" s="12" customFormat="1" ht="18" customHeight="1" x14ac:dyDescent="0.2">
      <c r="A413" s="35" t="s">
        <v>212</v>
      </c>
      <c r="B413" s="23" t="s">
        <v>16</v>
      </c>
      <c r="C413" s="23" t="s">
        <v>113</v>
      </c>
      <c r="D413" s="27" t="s">
        <v>474</v>
      </c>
      <c r="E413" s="27" t="s">
        <v>474</v>
      </c>
      <c r="F413" s="24" t="s">
        <v>474</v>
      </c>
      <c r="G413" s="25">
        <f>SUM(G414+G423)</f>
        <v>37389.599999999999</v>
      </c>
      <c r="H413" s="25">
        <f>SUM(H414+H423)</f>
        <v>37231.900000000009</v>
      </c>
      <c r="I413" s="15">
        <f t="shared" si="10"/>
        <v>99.578224960951729</v>
      </c>
    </row>
    <row r="414" spans="1:9" s="12" customFormat="1" ht="63.75" customHeight="1" x14ac:dyDescent="0.2">
      <c r="A414" s="35" t="s">
        <v>96</v>
      </c>
      <c r="B414" s="23" t="s">
        <v>16</v>
      </c>
      <c r="C414" s="23" t="s">
        <v>113</v>
      </c>
      <c r="D414" s="23" t="s">
        <v>0</v>
      </c>
      <c r="E414" s="27" t="s">
        <v>474</v>
      </c>
      <c r="F414" s="24" t="s">
        <v>474</v>
      </c>
      <c r="G414" s="25">
        <f>SUM(G415+G419)</f>
        <v>8891.6</v>
      </c>
      <c r="H414" s="25">
        <f>SUM(H415+H419)</f>
        <v>8734</v>
      </c>
      <c r="I414" s="15">
        <f t="shared" si="10"/>
        <v>98.227540600116953</v>
      </c>
    </row>
    <row r="415" spans="1:9" s="12" customFormat="1" ht="63" customHeight="1" x14ac:dyDescent="0.2">
      <c r="A415" s="35" t="s">
        <v>36</v>
      </c>
      <c r="B415" s="23" t="s">
        <v>16</v>
      </c>
      <c r="C415" s="23" t="s">
        <v>113</v>
      </c>
      <c r="D415" s="23" t="s">
        <v>0</v>
      </c>
      <c r="E415" s="23" t="s">
        <v>61</v>
      </c>
      <c r="F415" s="24" t="s">
        <v>474</v>
      </c>
      <c r="G415" s="25">
        <f>SUM(G416:G418)</f>
        <v>8072.5</v>
      </c>
      <c r="H415" s="25">
        <f>SUM(H416:H418)</f>
        <v>7914.9000000000005</v>
      </c>
      <c r="I415" s="15">
        <f t="shared" si="10"/>
        <v>98.047692784143706</v>
      </c>
    </row>
    <row r="416" spans="1:9" s="12" customFormat="1" ht="47.25" customHeight="1" x14ac:dyDescent="0.2">
      <c r="A416" s="33" t="s">
        <v>18</v>
      </c>
      <c r="B416" s="23" t="s">
        <v>16</v>
      </c>
      <c r="C416" s="23" t="s">
        <v>113</v>
      </c>
      <c r="D416" s="23" t="s">
        <v>0</v>
      </c>
      <c r="E416" s="23" t="s">
        <v>61</v>
      </c>
      <c r="F416" s="24" t="s">
        <v>19</v>
      </c>
      <c r="G416" s="25">
        <v>7381.3</v>
      </c>
      <c r="H416" s="1">
        <v>7381.3</v>
      </c>
      <c r="I416" s="15">
        <f t="shared" ref="I416:I465" si="15">H416/G416*100</f>
        <v>100</v>
      </c>
    </row>
    <row r="417" spans="1:9" s="12" customFormat="1" ht="31.5" customHeight="1" x14ac:dyDescent="0.2">
      <c r="A417" s="33" t="s">
        <v>136</v>
      </c>
      <c r="B417" s="23" t="s">
        <v>16</v>
      </c>
      <c r="C417" s="23" t="s">
        <v>113</v>
      </c>
      <c r="D417" s="23" t="s">
        <v>0</v>
      </c>
      <c r="E417" s="23" t="s">
        <v>61</v>
      </c>
      <c r="F417" s="24" t="s">
        <v>21</v>
      </c>
      <c r="G417" s="25">
        <v>686.9</v>
      </c>
      <c r="H417" s="1">
        <v>529.29999999999995</v>
      </c>
      <c r="I417" s="15">
        <f t="shared" si="15"/>
        <v>77.056340078614056</v>
      </c>
    </row>
    <row r="418" spans="1:9" s="12" customFormat="1" ht="18" customHeight="1" x14ac:dyDescent="0.2">
      <c r="A418" s="33" t="s">
        <v>23</v>
      </c>
      <c r="B418" s="23" t="s">
        <v>16</v>
      </c>
      <c r="C418" s="23" t="s">
        <v>113</v>
      </c>
      <c r="D418" s="23" t="s">
        <v>0</v>
      </c>
      <c r="E418" s="23" t="s">
        <v>61</v>
      </c>
      <c r="F418" s="24" t="s">
        <v>24</v>
      </c>
      <c r="G418" s="25">
        <v>4.3</v>
      </c>
      <c r="H418" s="1">
        <v>4.3</v>
      </c>
      <c r="I418" s="15">
        <f t="shared" si="15"/>
        <v>100</v>
      </c>
    </row>
    <row r="419" spans="1:9" s="12" customFormat="1" ht="63" customHeight="1" x14ac:dyDescent="0.2">
      <c r="A419" s="33" t="s">
        <v>171</v>
      </c>
      <c r="B419" s="23" t="s">
        <v>16</v>
      </c>
      <c r="C419" s="23" t="s">
        <v>113</v>
      </c>
      <c r="D419" s="23" t="s">
        <v>0</v>
      </c>
      <c r="E419" s="23" t="s">
        <v>172</v>
      </c>
      <c r="F419" s="24" t="s">
        <v>474</v>
      </c>
      <c r="G419" s="25">
        <f>SUM(G420:G422)</f>
        <v>819.09999999999991</v>
      </c>
      <c r="H419" s="25">
        <f>SUM(H420:H422)</f>
        <v>819.1</v>
      </c>
      <c r="I419" s="15">
        <f t="shared" si="15"/>
        <v>100.00000000000003</v>
      </c>
    </row>
    <row r="420" spans="1:9" s="12" customFormat="1" ht="47.25" customHeight="1" x14ac:dyDescent="0.2">
      <c r="A420" s="33" t="s">
        <v>18</v>
      </c>
      <c r="B420" s="23" t="s">
        <v>16</v>
      </c>
      <c r="C420" s="23" t="s">
        <v>113</v>
      </c>
      <c r="D420" s="23" t="s">
        <v>0</v>
      </c>
      <c r="E420" s="23" t="s">
        <v>172</v>
      </c>
      <c r="F420" s="24" t="s">
        <v>19</v>
      </c>
      <c r="G420" s="25">
        <v>742.69999999999993</v>
      </c>
      <c r="H420" s="1">
        <v>742.7</v>
      </c>
      <c r="I420" s="15">
        <f t="shared" si="15"/>
        <v>100.00000000000003</v>
      </c>
    </row>
    <row r="421" spans="1:9" s="12" customFormat="1" ht="31.5" customHeight="1" x14ac:dyDescent="0.2">
      <c r="A421" s="33" t="s">
        <v>136</v>
      </c>
      <c r="B421" s="23" t="s">
        <v>16</v>
      </c>
      <c r="C421" s="23" t="s">
        <v>113</v>
      </c>
      <c r="D421" s="23" t="s">
        <v>0</v>
      </c>
      <c r="E421" s="23" t="s">
        <v>172</v>
      </c>
      <c r="F421" s="24" t="s">
        <v>21</v>
      </c>
      <c r="G421" s="25">
        <v>75.3</v>
      </c>
      <c r="H421" s="1">
        <v>75.3</v>
      </c>
      <c r="I421" s="15">
        <f t="shared" si="15"/>
        <v>100</v>
      </c>
    </row>
    <row r="422" spans="1:9" s="12" customFormat="1" ht="18" customHeight="1" x14ac:dyDescent="0.2">
      <c r="A422" s="33" t="s">
        <v>23</v>
      </c>
      <c r="B422" s="23" t="s">
        <v>16</v>
      </c>
      <c r="C422" s="23" t="s">
        <v>113</v>
      </c>
      <c r="D422" s="23" t="s">
        <v>0</v>
      </c>
      <c r="E422" s="23" t="s">
        <v>172</v>
      </c>
      <c r="F422" s="24" t="s">
        <v>24</v>
      </c>
      <c r="G422" s="25">
        <v>1.1000000000000001</v>
      </c>
      <c r="H422" s="1">
        <v>1.1000000000000001</v>
      </c>
      <c r="I422" s="15">
        <f t="shared" si="15"/>
        <v>100</v>
      </c>
    </row>
    <row r="423" spans="1:9" s="12" customFormat="1" ht="31.5" customHeight="1" x14ac:dyDescent="0.2">
      <c r="A423" s="33" t="s">
        <v>323</v>
      </c>
      <c r="B423" s="23" t="s">
        <v>16</v>
      </c>
      <c r="C423" s="23" t="s">
        <v>113</v>
      </c>
      <c r="D423" s="23" t="s">
        <v>1</v>
      </c>
      <c r="E423" s="27" t="s">
        <v>474</v>
      </c>
      <c r="F423" s="24" t="s">
        <v>474</v>
      </c>
      <c r="G423" s="25">
        <f>SUM(G424+G427)</f>
        <v>28498</v>
      </c>
      <c r="H423" s="25">
        <f>SUM(H424+H427)</f>
        <v>28497.900000000005</v>
      </c>
      <c r="I423" s="15">
        <f t="shared" si="15"/>
        <v>99.999649098182346</v>
      </c>
    </row>
    <row r="424" spans="1:9" s="12" customFormat="1" ht="63" customHeight="1" x14ac:dyDescent="0.2">
      <c r="A424" s="33" t="s">
        <v>387</v>
      </c>
      <c r="B424" s="23" t="s">
        <v>16</v>
      </c>
      <c r="C424" s="23" t="s">
        <v>113</v>
      </c>
      <c r="D424" s="23" t="s">
        <v>1</v>
      </c>
      <c r="E424" s="23" t="s">
        <v>322</v>
      </c>
      <c r="F424" s="24" t="s">
        <v>474</v>
      </c>
      <c r="G424" s="25">
        <f>SUM(G425:G426)</f>
        <v>26602.5</v>
      </c>
      <c r="H424" s="25">
        <f>SUM(H425:H426)</f>
        <v>26602.500000000004</v>
      </c>
      <c r="I424" s="15">
        <f t="shared" si="15"/>
        <v>100.00000000000003</v>
      </c>
    </row>
    <row r="425" spans="1:9" s="12" customFormat="1" ht="31.5" customHeight="1" x14ac:dyDescent="0.2">
      <c r="A425" s="33" t="s">
        <v>136</v>
      </c>
      <c r="B425" s="23" t="s">
        <v>16</v>
      </c>
      <c r="C425" s="23" t="s">
        <v>113</v>
      </c>
      <c r="D425" s="23" t="s">
        <v>1</v>
      </c>
      <c r="E425" s="23" t="s">
        <v>322</v>
      </c>
      <c r="F425" s="24" t="s">
        <v>21</v>
      </c>
      <c r="G425" s="25">
        <v>481.2</v>
      </c>
      <c r="H425" s="1">
        <v>481.2</v>
      </c>
      <c r="I425" s="15">
        <f t="shared" si="15"/>
        <v>100</v>
      </c>
    </row>
    <row r="426" spans="1:9" s="12" customFormat="1" ht="31.5" customHeight="1" x14ac:dyDescent="0.2">
      <c r="A426" s="33" t="s">
        <v>142</v>
      </c>
      <c r="B426" s="23" t="s">
        <v>16</v>
      </c>
      <c r="C426" s="23" t="s">
        <v>113</v>
      </c>
      <c r="D426" s="23" t="s">
        <v>1</v>
      </c>
      <c r="E426" s="23" t="s">
        <v>322</v>
      </c>
      <c r="F426" s="24" t="s">
        <v>132</v>
      </c>
      <c r="G426" s="25">
        <f>10089.1+13127.2+1419.1+236.3+1249.6</f>
        <v>26121.3</v>
      </c>
      <c r="H426" s="1">
        <f>1249.6+236.3+1419.1+13127.2+10089.1</f>
        <v>26121.300000000003</v>
      </c>
      <c r="I426" s="15">
        <f t="shared" si="15"/>
        <v>100.00000000000003</v>
      </c>
    </row>
    <row r="427" spans="1:9" s="12" customFormat="1" ht="63" customHeight="1" x14ac:dyDescent="0.2">
      <c r="A427" s="33" t="s">
        <v>393</v>
      </c>
      <c r="B427" s="23" t="s">
        <v>16</v>
      </c>
      <c r="C427" s="23" t="s">
        <v>113</v>
      </c>
      <c r="D427" s="23" t="s">
        <v>1</v>
      </c>
      <c r="E427" s="23" t="s">
        <v>163</v>
      </c>
      <c r="F427" s="24" t="s">
        <v>474</v>
      </c>
      <c r="G427" s="25">
        <f>SUM(G428)</f>
        <v>1895.5</v>
      </c>
      <c r="H427" s="25">
        <f>SUM(H428)</f>
        <v>1895.4</v>
      </c>
      <c r="I427" s="15">
        <f t="shared" si="15"/>
        <v>99.994724347137961</v>
      </c>
    </row>
    <row r="428" spans="1:9" s="12" customFormat="1" ht="18" customHeight="1" x14ac:dyDescent="0.2">
      <c r="A428" s="33" t="s">
        <v>138</v>
      </c>
      <c r="B428" s="23" t="s">
        <v>16</v>
      </c>
      <c r="C428" s="23" t="s">
        <v>113</v>
      </c>
      <c r="D428" s="23" t="s">
        <v>1</v>
      </c>
      <c r="E428" s="23" t="s">
        <v>163</v>
      </c>
      <c r="F428" s="24" t="s">
        <v>130</v>
      </c>
      <c r="G428" s="25">
        <v>1895.5</v>
      </c>
      <c r="H428" s="1">
        <v>1895.4</v>
      </c>
      <c r="I428" s="15">
        <f t="shared" si="15"/>
        <v>99.994724347137961</v>
      </c>
    </row>
    <row r="429" spans="1:9" s="12" customFormat="1" ht="18" customHeight="1" x14ac:dyDescent="0.2">
      <c r="A429" s="35" t="s">
        <v>213</v>
      </c>
      <c r="B429" s="23" t="s">
        <v>16</v>
      </c>
      <c r="C429" s="23" t="s">
        <v>122</v>
      </c>
      <c r="D429" s="27" t="s">
        <v>474</v>
      </c>
      <c r="E429" s="27" t="s">
        <v>474</v>
      </c>
      <c r="F429" s="24" t="s">
        <v>474</v>
      </c>
      <c r="G429" s="25">
        <f>SUM(G430)</f>
        <v>28516.1</v>
      </c>
      <c r="H429" s="25">
        <f>SUM(H430)</f>
        <v>28188.199999999997</v>
      </c>
      <c r="I429" s="15">
        <f t="shared" si="15"/>
        <v>98.850123263700155</v>
      </c>
    </row>
    <row r="430" spans="1:9" s="12" customFormat="1" ht="97.5" customHeight="1" x14ac:dyDescent="0.2">
      <c r="A430" s="46" t="s">
        <v>97</v>
      </c>
      <c r="B430" s="23" t="s">
        <v>16</v>
      </c>
      <c r="C430" s="23" t="s">
        <v>122</v>
      </c>
      <c r="D430" s="23" t="s">
        <v>0</v>
      </c>
      <c r="E430" s="27" t="s">
        <v>474</v>
      </c>
      <c r="F430" s="24" t="s">
        <v>474</v>
      </c>
      <c r="G430" s="25">
        <f>SUM(G431+G435+G439+G443)</f>
        <v>28516.1</v>
      </c>
      <c r="H430" s="25">
        <f>SUM(H431+H435+H439+H443)</f>
        <v>28188.199999999997</v>
      </c>
      <c r="I430" s="15">
        <f t="shared" si="15"/>
        <v>98.850123263700155</v>
      </c>
    </row>
    <row r="431" spans="1:9" s="12" customFormat="1" ht="63" customHeight="1" x14ac:dyDescent="0.2">
      <c r="A431" s="35" t="s">
        <v>36</v>
      </c>
      <c r="B431" s="23" t="s">
        <v>16</v>
      </c>
      <c r="C431" s="23" t="s">
        <v>122</v>
      </c>
      <c r="D431" s="23" t="s">
        <v>0</v>
      </c>
      <c r="E431" s="23" t="s">
        <v>61</v>
      </c>
      <c r="F431" s="24" t="s">
        <v>474</v>
      </c>
      <c r="G431" s="25">
        <f>SUM(G432:G434)</f>
        <v>16746.099999999999</v>
      </c>
      <c r="H431" s="25">
        <f>SUM(H432:H434)</f>
        <v>16452.3</v>
      </c>
      <c r="I431" s="15">
        <f t="shared" si="15"/>
        <v>98.245561653161033</v>
      </c>
    </row>
    <row r="432" spans="1:9" s="12" customFormat="1" ht="47.25" customHeight="1" x14ac:dyDescent="0.2">
      <c r="A432" s="33" t="s">
        <v>18</v>
      </c>
      <c r="B432" s="23" t="s">
        <v>16</v>
      </c>
      <c r="C432" s="23" t="s">
        <v>122</v>
      </c>
      <c r="D432" s="23" t="s">
        <v>0</v>
      </c>
      <c r="E432" s="23" t="s">
        <v>61</v>
      </c>
      <c r="F432" s="24" t="s">
        <v>19</v>
      </c>
      <c r="G432" s="25">
        <v>12463.7</v>
      </c>
      <c r="H432" s="1">
        <v>12463.7</v>
      </c>
      <c r="I432" s="15">
        <f t="shared" si="15"/>
        <v>100</v>
      </c>
    </row>
    <row r="433" spans="1:9" s="12" customFormat="1" ht="31.5" customHeight="1" x14ac:dyDescent="0.2">
      <c r="A433" s="33" t="s">
        <v>136</v>
      </c>
      <c r="B433" s="23" t="s">
        <v>16</v>
      </c>
      <c r="C433" s="23" t="s">
        <v>122</v>
      </c>
      <c r="D433" s="23" t="s">
        <v>0</v>
      </c>
      <c r="E433" s="23" t="s">
        <v>61</v>
      </c>
      <c r="F433" s="24" t="s">
        <v>21</v>
      </c>
      <c r="G433" s="25">
        <v>4274.8</v>
      </c>
      <c r="H433" s="1">
        <v>3981</v>
      </c>
      <c r="I433" s="15">
        <f t="shared" si="15"/>
        <v>93.127163843922517</v>
      </c>
    </row>
    <row r="434" spans="1:9" s="12" customFormat="1" ht="18" customHeight="1" x14ac:dyDescent="0.2">
      <c r="A434" s="33" t="s">
        <v>23</v>
      </c>
      <c r="B434" s="23" t="s">
        <v>16</v>
      </c>
      <c r="C434" s="23" t="s">
        <v>122</v>
      </c>
      <c r="D434" s="23" t="s">
        <v>0</v>
      </c>
      <c r="E434" s="23" t="s">
        <v>61</v>
      </c>
      <c r="F434" s="24" t="s">
        <v>24</v>
      </c>
      <c r="G434" s="25">
        <v>7.6</v>
      </c>
      <c r="H434" s="1">
        <v>7.6</v>
      </c>
      <c r="I434" s="15">
        <f t="shared" si="15"/>
        <v>100</v>
      </c>
    </row>
    <row r="435" spans="1:9" s="12" customFormat="1" ht="63" customHeight="1" x14ac:dyDescent="0.2">
      <c r="A435" s="33" t="s">
        <v>174</v>
      </c>
      <c r="B435" s="24" t="s">
        <v>16</v>
      </c>
      <c r="C435" s="26">
        <v>3</v>
      </c>
      <c r="D435" s="24" t="s">
        <v>0</v>
      </c>
      <c r="E435" s="24" t="s">
        <v>173</v>
      </c>
      <c r="F435" s="24" t="s">
        <v>474</v>
      </c>
      <c r="G435" s="25">
        <f>SUM(G436:G438)</f>
        <v>7224.4000000000005</v>
      </c>
      <c r="H435" s="25">
        <f>SUM(H436:H438)</f>
        <v>7190.3000000000011</v>
      </c>
      <c r="I435" s="15">
        <f t="shared" si="15"/>
        <v>99.527988483472683</v>
      </c>
    </row>
    <row r="436" spans="1:9" s="12" customFormat="1" ht="47.25" customHeight="1" x14ac:dyDescent="0.2">
      <c r="A436" s="33" t="s">
        <v>18</v>
      </c>
      <c r="B436" s="24" t="s">
        <v>16</v>
      </c>
      <c r="C436" s="26">
        <v>3</v>
      </c>
      <c r="D436" s="24" t="s">
        <v>0</v>
      </c>
      <c r="E436" s="24" t="s">
        <v>173</v>
      </c>
      <c r="F436" s="24" t="s">
        <v>19</v>
      </c>
      <c r="G436" s="25">
        <v>5040.3</v>
      </c>
      <c r="H436" s="1">
        <v>5040.3</v>
      </c>
      <c r="I436" s="15">
        <f t="shared" si="15"/>
        <v>100</v>
      </c>
    </row>
    <row r="437" spans="1:9" s="12" customFormat="1" ht="31.5" customHeight="1" x14ac:dyDescent="0.2">
      <c r="A437" s="33" t="s">
        <v>136</v>
      </c>
      <c r="B437" s="24" t="s">
        <v>16</v>
      </c>
      <c r="C437" s="26">
        <v>3</v>
      </c>
      <c r="D437" s="24" t="s">
        <v>0</v>
      </c>
      <c r="E437" s="24" t="s">
        <v>173</v>
      </c>
      <c r="F437" s="24" t="s">
        <v>21</v>
      </c>
      <c r="G437" s="25">
        <v>2154.5</v>
      </c>
      <c r="H437" s="1">
        <v>2120.4</v>
      </c>
      <c r="I437" s="15">
        <f t="shared" si="15"/>
        <v>98.417266187050373</v>
      </c>
    </row>
    <row r="438" spans="1:9" s="12" customFormat="1" ht="18" customHeight="1" x14ac:dyDescent="0.2">
      <c r="A438" s="33" t="s">
        <v>23</v>
      </c>
      <c r="B438" s="24" t="s">
        <v>16</v>
      </c>
      <c r="C438" s="26">
        <v>3</v>
      </c>
      <c r="D438" s="24" t="s">
        <v>0</v>
      </c>
      <c r="E438" s="24" t="s">
        <v>173</v>
      </c>
      <c r="F438" s="24" t="s">
        <v>24</v>
      </c>
      <c r="G438" s="25">
        <v>29.6</v>
      </c>
      <c r="H438" s="1">
        <v>29.6</v>
      </c>
      <c r="I438" s="15">
        <f t="shared" si="15"/>
        <v>100</v>
      </c>
    </row>
    <row r="439" spans="1:9" s="12" customFormat="1" ht="63" customHeight="1" x14ac:dyDescent="0.2">
      <c r="A439" s="33" t="s">
        <v>241</v>
      </c>
      <c r="B439" s="24" t="s">
        <v>16</v>
      </c>
      <c r="C439" s="26">
        <v>3</v>
      </c>
      <c r="D439" s="24" t="s">
        <v>0</v>
      </c>
      <c r="E439" s="24" t="s">
        <v>242</v>
      </c>
      <c r="F439" s="24" t="s">
        <v>474</v>
      </c>
      <c r="G439" s="25">
        <f>SUM(G440:G442)</f>
        <v>1248.8</v>
      </c>
      <c r="H439" s="25">
        <f>SUM(H440:H442)</f>
        <v>1248.8</v>
      </c>
      <c r="I439" s="15">
        <f t="shared" si="15"/>
        <v>100</v>
      </c>
    </row>
    <row r="440" spans="1:9" s="12" customFormat="1" ht="47.25" customHeight="1" x14ac:dyDescent="0.2">
      <c r="A440" s="33" t="s">
        <v>18</v>
      </c>
      <c r="B440" s="24" t="s">
        <v>16</v>
      </c>
      <c r="C440" s="26">
        <v>3</v>
      </c>
      <c r="D440" s="24" t="s">
        <v>0</v>
      </c>
      <c r="E440" s="24" t="s">
        <v>242</v>
      </c>
      <c r="F440" s="24" t="s">
        <v>19</v>
      </c>
      <c r="G440" s="25">
        <v>1075.0999999999999</v>
      </c>
      <c r="H440" s="1">
        <v>1075.0999999999999</v>
      </c>
      <c r="I440" s="15">
        <f t="shared" si="15"/>
        <v>100</v>
      </c>
    </row>
    <row r="441" spans="1:9" s="12" customFormat="1" ht="31.5" customHeight="1" x14ac:dyDescent="0.2">
      <c r="A441" s="33" t="s">
        <v>136</v>
      </c>
      <c r="B441" s="24" t="s">
        <v>16</v>
      </c>
      <c r="C441" s="26">
        <v>3</v>
      </c>
      <c r="D441" s="24" t="s">
        <v>0</v>
      </c>
      <c r="E441" s="24" t="s">
        <v>242</v>
      </c>
      <c r="F441" s="24" t="s">
        <v>21</v>
      </c>
      <c r="G441" s="25">
        <v>172</v>
      </c>
      <c r="H441" s="1">
        <v>172</v>
      </c>
      <c r="I441" s="15">
        <f t="shared" si="15"/>
        <v>100</v>
      </c>
    </row>
    <row r="442" spans="1:9" s="12" customFormat="1" ht="18" customHeight="1" x14ac:dyDescent="0.2">
      <c r="A442" s="33" t="s">
        <v>23</v>
      </c>
      <c r="B442" s="24" t="s">
        <v>16</v>
      </c>
      <c r="C442" s="26">
        <v>3</v>
      </c>
      <c r="D442" s="24" t="s">
        <v>0</v>
      </c>
      <c r="E442" s="24" t="s">
        <v>242</v>
      </c>
      <c r="F442" s="24" t="s">
        <v>24</v>
      </c>
      <c r="G442" s="25">
        <v>1.7</v>
      </c>
      <c r="H442" s="1">
        <v>1.7</v>
      </c>
      <c r="I442" s="15">
        <f t="shared" si="15"/>
        <v>100</v>
      </c>
    </row>
    <row r="443" spans="1:9" s="12" customFormat="1" ht="78.75" customHeight="1" x14ac:dyDescent="0.2">
      <c r="A443" s="33" t="s">
        <v>342</v>
      </c>
      <c r="B443" s="24" t="s">
        <v>16</v>
      </c>
      <c r="C443" s="26">
        <v>3</v>
      </c>
      <c r="D443" s="24" t="s">
        <v>0</v>
      </c>
      <c r="E443" s="24" t="s">
        <v>341</v>
      </c>
      <c r="F443" s="24" t="s">
        <v>474</v>
      </c>
      <c r="G443" s="25">
        <f>SUM(G444:G445)</f>
        <v>3296.7999999999997</v>
      </c>
      <c r="H443" s="25">
        <f>SUM(H444:H445)</f>
        <v>3296.7999999999997</v>
      </c>
      <c r="I443" s="15">
        <f t="shared" si="15"/>
        <v>100</v>
      </c>
    </row>
    <row r="444" spans="1:9" s="12" customFormat="1" ht="47.25" customHeight="1" x14ac:dyDescent="0.2">
      <c r="A444" s="33" t="s">
        <v>18</v>
      </c>
      <c r="B444" s="24" t="s">
        <v>16</v>
      </c>
      <c r="C444" s="26">
        <v>3</v>
      </c>
      <c r="D444" s="24" t="s">
        <v>0</v>
      </c>
      <c r="E444" s="24" t="s">
        <v>341</v>
      </c>
      <c r="F444" s="24" t="s">
        <v>19</v>
      </c>
      <c r="G444" s="25">
        <v>3201.2</v>
      </c>
      <c r="H444" s="1">
        <v>3201.2</v>
      </c>
      <c r="I444" s="15">
        <f t="shared" si="15"/>
        <v>100</v>
      </c>
    </row>
    <row r="445" spans="1:9" s="12" customFormat="1" ht="31.5" customHeight="1" x14ac:dyDescent="0.2">
      <c r="A445" s="33" t="s">
        <v>136</v>
      </c>
      <c r="B445" s="24" t="s">
        <v>16</v>
      </c>
      <c r="C445" s="26">
        <v>3</v>
      </c>
      <c r="D445" s="24" t="s">
        <v>0</v>
      </c>
      <c r="E445" s="24" t="s">
        <v>341</v>
      </c>
      <c r="F445" s="24" t="s">
        <v>21</v>
      </c>
      <c r="G445" s="25">
        <v>95.6</v>
      </c>
      <c r="H445" s="1">
        <v>95.6</v>
      </c>
      <c r="I445" s="15">
        <f t="shared" si="15"/>
        <v>100</v>
      </c>
    </row>
    <row r="446" spans="1:9" s="12" customFormat="1" ht="32.25" customHeight="1" x14ac:dyDescent="0.2">
      <c r="A446" s="33" t="s">
        <v>214</v>
      </c>
      <c r="B446" s="23" t="s">
        <v>16</v>
      </c>
      <c r="C446" s="23" t="s">
        <v>165</v>
      </c>
      <c r="D446" s="27" t="s">
        <v>474</v>
      </c>
      <c r="E446" s="27" t="s">
        <v>474</v>
      </c>
      <c r="F446" s="24" t="s">
        <v>474</v>
      </c>
      <c r="G446" s="25">
        <f t="shared" ref="G446:H448" si="16">SUM(G447)</f>
        <v>138894.29999999999</v>
      </c>
      <c r="H446" s="25">
        <f t="shared" si="16"/>
        <v>138800.6</v>
      </c>
      <c r="I446" s="15">
        <f t="shared" si="15"/>
        <v>99.932538628295049</v>
      </c>
    </row>
    <row r="447" spans="1:9" s="12" customFormat="1" ht="31.5" customHeight="1" x14ac:dyDescent="0.2">
      <c r="A447" s="33" t="s">
        <v>166</v>
      </c>
      <c r="B447" s="23" t="s">
        <v>16</v>
      </c>
      <c r="C447" s="23" t="s">
        <v>165</v>
      </c>
      <c r="D447" s="23" t="s">
        <v>0</v>
      </c>
      <c r="E447" s="27" t="s">
        <v>474</v>
      </c>
      <c r="F447" s="24" t="s">
        <v>474</v>
      </c>
      <c r="G447" s="25">
        <f t="shared" si="16"/>
        <v>138894.29999999999</v>
      </c>
      <c r="H447" s="25">
        <f t="shared" si="16"/>
        <v>138800.6</v>
      </c>
      <c r="I447" s="15">
        <f t="shared" si="15"/>
        <v>99.932538628295049</v>
      </c>
    </row>
    <row r="448" spans="1:9" s="12" customFormat="1" ht="79.5" customHeight="1" x14ac:dyDescent="0.2">
      <c r="A448" s="33" t="s">
        <v>251</v>
      </c>
      <c r="B448" s="23" t="s">
        <v>16</v>
      </c>
      <c r="C448" s="23" t="s">
        <v>165</v>
      </c>
      <c r="D448" s="23" t="s">
        <v>0</v>
      </c>
      <c r="E448" s="23" t="s">
        <v>167</v>
      </c>
      <c r="F448" s="24" t="s">
        <v>474</v>
      </c>
      <c r="G448" s="25">
        <f t="shared" si="16"/>
        <v>138894.29999999999</v>
      </c>
      <c r="H448" s="25">
        <f t="shared" si="16"/>
        <v>138800.6</v>
      </c>
      <c r="I448" s="15">
        <f t="shared" si="15"/>
        <v>99.932538628295049</v>
      </c>
    </row>
    <row r="449" spans="1:9" s="12" customFormat="1" ht="31.5" customHeight="1" x14ac:dyDescent="0.2">
      <c r="A449" s="33" t="s">
        <v>142</v>
      </c>
      <c r="B449" s="23" t="s">
        <v>16</v>
      </c>
      <c r="C449" s="23" t="s">
        <v>165</v>
      </c>
      <c r="D449" s="23" t="s">
        <v>0</v>
      </c>
      <c r="E449" s="23" t="s">
        <v>167</v>
      </c>
      <c r="F449" s="24" t="s">
        <v>132</v>
      </c>
      <c r="G449" s="25">
        <f>52530.9+53772+10168+14869.6+7553.8</f>
        <v>138894.29999999999</v>
      </c>
      <c r="H449" s="1">
        <f>14869.6+7460.1+10168+53772+52530.9</f>
        <v>138800.6</v>
      </c>
      <c r="I449" s="15">
        <f t="shared" si="15"/>
        <v>99.932538628295049</v>
      </c>
    </row>
    <row r="450" spans="1:9" s="12" customFormat="1" ht="31.5" customHeight="1" x14ac:dyDescent="0.2">
      <c r="A450" s="32" t="s">
        <v>215</v>
      </c>
      <c r="B450" s="23" t="s">
        <v>68</v>
      </c>
      <c r="C450" s="27" t="s">
        <v>474</v>
      </c>
      <c r="D450" s="27" t="s">
        <v>474</v>
      </c>
      <c r="E450" s="27" t="s">
        <v>474</v>
      </c>
      <c r="F450" s="24" t="s">
        <v>474</v>
      </c>
      <c r="G450" s="52">
        <f>SUM(G451+G470+G476)</f>
        <v>160384.19999999998</v>
      </c>
      <c r="H450" s="52">
        <f>SUM(H451+H470+H476)</f>
        <v>145920.9</v>
      </c>
      <c r="I450" s="53">
        <f t="shared" si="15"/>
        <v>90.982091752180082</v>
      </c>
    </row>
    <row r="451" spans="1:9" s="12" customFormat="1" ht="49.5" customHeight="1" x14ac:dyDescent="0.2">
      <c r="A451" s="32" t="s">
        <v>69</v>
      </c>
      <c r="B451" s="23" t="s">
        <v>68</v>
      </c>
      <c r="C451" s="23" t="s">
        <v>66</v>
      </c>
      <c r="D451" s="27" t="s">
        <v>474</v>
      </c>
      <c r="E451" s="27" t="s">
        <v>474</v>
      </c>
      <c r="F451" s="24" t="s">
        <v>474</v>
      </c>
      <c r="G451" s="52">
        <f>SUM(G452+G455+G463+G467)</f>
        <v>44513.2</v>
      </c>
      <c r="H451" s="52">
        <f>SUM(H452+H455+H463+H467)</f>
        <v>41196</v>
      </c>
      <c r="I451" s="53">
        <f t="shared" si="15"/>
        <v>92.547828509296124</v>
      </c>
    </row>
    <row r="452" spans="1:9" s="12" customFormat="1" ht="32.25" customHeight="1" x14ac:dyDescent="0.2">
      <c r="A452" s="32" t="s">
        <v>216</v>
      </c>
      <c r="B452" s="23" t="s">
        <v>68</v>
      </c>
      <c r="C452" s="23" t="s">
        <v>66</v>
      </c>
      <c r="D452" s="23" t="s">
        <v>0</v>
      </c>
      <c r="E452" s="27" t="s">
        <v>474</v>
      </c>
      <c r="F452" s="24" t="s">
        <v>474</v>
      </c>
      <c r="G452" s="52">
        <f>SUM(G453)</f>
        <v>17491.7</v>
      </c>
      <c r="H452" s="52">
        <f>SUM(H453)</f>
        <v>17491.7</v>
      </c>
      <c r="I452" s="53">
        <f t="shared" si="15"/>
        <v>100</v>
      </c>
    </row>
    <row r="453" spans="1:9" s="12" customFormat="1" ht="63" customHeight="1" x14ac:dyDescent="0.2">
      <c r="A453" s="35" t="s">
        <v>36</v>
      </c>
      <c r="B453" s="23" t="s">
        <v>68</v>
      </c>
      <c r="C453" s="23" t="s">
        <v>66</v>
      </c>
      <c r="D453" s="23" t="s">
        <v>0</v>
      </c>
      <c r="E453" s="23" t="s">
        <v>61</v>
      </c>
      <c r="F453" s="24" t="s">
        <v>474</v>
      </c>
      <c r="G453" s="52">
        <f>SUM(G454)</f>
        <v>17491.7</v>
      </c>
      <c r="H453" s="52">
        <f>SUM(H454)</f>
        <v>17491.7</v>
      </c>
      <c r="I453" s="53">
        <f t="shared" si="15"/>
        <v>100</v>
      </c>
    </row>
    <row r="454" spans="1:9" s="12" customFormat="1" ht="31.5" customHeight="1" x14ac:dyDescent="0.2">
      <c r="A454" s="33" t="s">
        <v>142</v>
      </c>
      <c r="B454" s="23" t="s">
        <v>68</v>
      </c>
      <c r="C454" s="23" t="s">
        <v>66</v>
      </c>
      <c r="D454" s="23" t="s">
        <v>0</v>
      </c>
      <c r="E454" s="23" t="s">
        <v>61</v>
      </c>
      <c r="F454" s="24" t="s">
        <v>132</v>
      </c>
      <c r="G454" s="25">
        <v>17491.7</v>
      </c>
      <c r="H454" s="1">
        <v>17491.7</v>
      </c>
      <c r="I454" s="15">
        <f t="shared" si="15"/>
        <v>100</v>
      </c>
    </row>
    <row r="455" spans="1:9" s="12" customFormat="1" ht="47.25" customHeight="1" x14ac:dyDescent="0.2">
      <c r="A455" s="32" t="s">
        <v>98</v>
      </c>
      <c r="B455" s="23" t="s">
        <v>68</v>
      </c>
      <c r="C455" s="23" t="s">
        <v>66</v>
      </c>
      <c r="D455" s="23" t="s">
        <v>1</v>
      </c>
      <c r="E455" s="27" t="s">
        <v>474</v>
      </c>
      <c r="F455" s="24" t="s">
        <v>474</v>
      </c>
      <c r="G455" s="25">
        <f>SUM(G456+G459+G461)</f>
        <v>9349.9</v>
      </c>
      <c r="H455" s="52">
        <f>SUM(H456+H459+H461)</f>
        <v>9291.2999999999993</v>
      </c>
      <c r="I455" s="15">
        <f t="shared" si="15"/>
        <v>99.373255328933993</v>
      </c>
    </row>
    <row r="456" spans="1:9" s="12" customFormat="1" ht="18" customHeight="1" x14ac:dyDescent="0.2">
      <c r="A456" s="32" t="s">
        <v>32</v>
      </c>
      <c r="B456" s="23" t="s">
        <v>68</v>
      </c>
      <c r="C456" s="23" t="s">
        <v>66</v>
      </c>
      <c r="D456" s="23" t="s">
        <v>1</v>
      </c>
      <c r="E456" s="23" t="s">
        <v>47</v>
      </c>
      <c r="F456" s="24" t="s">
        <v>474</v>
      </c>
      <c r="G456" s="25">
        <f>SUM(G457:G458)</f>
        <v>9295.9</v>
      </c>
      <c r="H456" s="52">
        <f>SUM(H457:H458)</f>
        <v>9291.2999999999993</v>
      </c>
      <c r="I456" s="15">
        <f t="shared" si="15"/>
        <v>99.950515818801833</v>
      </c>
    </row>
    <row r="457" spans="1:9" s="12" customFormat="1" ht="47.25" customHeight="1" x14ac:dyDescent="0.2">
      <c r="A457" s="33" t="s">
        <v>18</v>
      </c>
      <c r="B457" s="23" t="s">
        <v>68</v>
      </c>
      <c r="C457" s="23" t="s">
        <v>66</v>
      </c>
      <c r="D457" s="23" t="s">
        <v>1</v>
      </c>
      <c r="E457" s="23" t="s">
        <v>47</v>
      </c>
      <c r="F457" s="24" t="s">
        <v>19</v>
      </c>
      <c r="G457" s="25">
        <v>9267.2999999999993</v>
      </c>
      <c r="H457" s="1">
        <v>9267.2999999999993</v>
      </c>
      <c r="I457" s="15">
        <f t="shared" si="15"/>
        <v>100</v>
      </c>
    </row>
    <row r="458" spans="1:9" s="12" customFormat="1" ht="31.5" customHeight="1" x14ac:dyDescent="0.2">
      <c r="A458" s="33" t="s">
        <v>136</v>
      </c>
      <c r="B458" s="23" t="s">
        <v>68</v>
      </c>
      <c r="C458" s="23" t="s">
        <v>66</v>
      </c>
      <c r="D458" s="23" t="s">
        <v>1</v>
      </c>
      <c r="E458" s="23" t="s">
        <v>47</v>
      </c>
      <c r="F458" s="24" t="s">
        <v>21</v>
      </c>
      <c r="G458" s="25">
        <v>28.600000000000009</v>
      </c>
      <c r="H458" s="1">
        <v>24</v>
      </c>
      <c r="I458" s="15">
        <f t="shared" si="15"/>
        <v>83.916083916083892</v>
      </c>
    </row>
    <row r="459" spans="1:9" s="12" customFormat="1" ht="31.5" customHeight="1" x14ac:dyDescent="0.2">
      <c r="A459" s="33" t="s">
        <v>310</v>
      </c>
      <c r="B459" s="23" t="s">
        <v>68</v>
      </c>
      <c r="C459" s="29">
        <v>1</v>
      </c>
      <c r="D459" s="23" t="s">
        <v>1</v>
      </c>
      <c r="E459" s="23" t="s">
        <v>311</v>
      </c>
      <c r="F459" s="24" t="s">
        <v>474</v>
      </c>
      <c r="G459" s="25">
        <v>33</v>
      </c>
      <c r="H459" s="1">
        <f>SUM(H460:H460)</f>
        <v>0</v>
      </c>
      <c r="I459" s="15">
        <f t="shared" si="15"/>
        <v>0</v>
      </c>
    </row>
    <row r="460" spans="1:9" s="12" customFormat="1" ht="31.5" customHeight="1" x14ac:dyDescent="0.2">
      <c r="A460" s="33" t="s">
        <v>136</v>
      </c>
      <c r="B460" s="23" t="s">
        <v>68</v>
      </c>
      <c r="C460" s="29">
        <v>1</v>
      </c>
      <c r="D460" s="23" t="s">
        <v>1</v>
      </c>
      <c r="E460" s="23" t="s">
        <v>311</v>
      </c>
      <c r="F460" s="23" t="s">
        <v>21</v>
      </c>
      <c r="G460" s="25">
        <v>33</v>
      </c>
      <c r="H460" s="1">
        <v>0</v>
      </c>
      <c r="I460" s="15">
        <f t="shared" si="15"/>
        <v>0</v>
      </c>
    </row>
    <row r="461" spans="1:9" s="12" customFormat="1" ht="31.5" customHeight="1" x14ac:dyDescent="0.2">
      <c r="A461" s="33" t="s">
        <v>316</v>
      </c>
      <c r="B461" s="23" t="s">
        <v>68</v>
      </c>
      <c r="C461" s="23" t="s">
        <v>66</v>
      </c>
      <c r="D461" s="23" t="s">
        <v>1</v>
      </c>
      <c r="E461" s="23" t="s">
        <v>317</v>
      </c>
      <c r="F461" s="24" t="s">
        <v>474</v>
      </c>
      <c r="G461" s="25">
        <v>21</v>
      </c>
      <c r="H461" s="1">
        <v>0</v>
      </c>
      <c r="I461" s="15">
        <f t="shared" si="15"/>
        <v>0</v>
      </c>
    </row>
    <row r="462" spans="1:9" s="12" customFormat="1" ht="31.5" customHeight="1" x14ac:dyDescent="0.2">
      <c r="A462" s="33" t="s">
        <v>136</v>
      </c>
      <c r="B462" s="23" t="s">
        <v>68</v>
      </c>
      <c r="C462" s="23" t="s">
        <v>66</v>
      </c>
      <c r="D462" s="23" t="s">
        <v>1</v>
      </c>
      <c r="E462" s="23" t="s">
        <v>317</v>
      </c>
      <c r="F462" s="24" t="s">
        <v>21</v>
      </c>
      <c r="G462" s="25">
        <v>21</v>
      </c>
      <c r="H462" s="1">
        <v>0</v>
      </c>
      <c r="I462" s="15">
        <f t="shared" si="15"/>
        <v>0</v>
      </c>
    </row>
    <row r="463" spans="1:9" s="12" customFormat="1" ht="31.5" customHeight="1" x14ac:dyDescent="0.2">
      <c r="A463" s="32" t="s">
        <v>31</v>
      </c>
      <c r="B463" s="23" t="s">
        <v>68</v>
      </c>
      <c r="C463" s="23" t="s">
        <v>66</v>
      </c>
      <c r="D463" s="23" t="s">
        <v>2</v>
      </c>
      <c r="E463" s="27" t="s">
        <v>474</v>
      </c>
      <c r="F463" s="24" t="s">
        <v>474</v>
      </c>
      <c r="G463" s="25">
        <f>SUM(G464)</f>
        <v>16855</v>
      </c>
      <c r="H463" s="52">
        <f>SUM(H464)</f>
        <v>13596.4</v>
      </c>
      <c r="I463" s="15">
        <f t="shared" si="15"/>
        <v>80.666864431919308</v>
      </c>
    </row>
    <row r="464" spans="1:9" s="12" customFormat="1" ht="31.5" customHeight="1" x14ac:dyDescent="0.2">
      <c r="A464" s="35" t="s">
        <v>217</v>
      </c>
      <c r="B464" s="23" t="s">
        <v>68</v>
      </c>
      <c r="C464" s="23" t="s">
        <v>66</v>
      </c>
      <c r="D464" s="23" t="s">
        <v>2</v>
      </c>
      <c r="E464" s="23" t="s">
        <v>99</v>
      </c>
      <c r="F464" s="24" t="s">
        <v>474</v>
      </c>
      <c r="G464" s="25">
        <f>SUM(G465:G466)</f>
        <v>16855</v>
      </c>
      <c r="H464" s="52">
        <f>SUM(H465:H466)</f>
        <v>13596.4</v>
      </c>
      <c r="I464" s="15">
        <f t="shared" si="15"/>
        <v>80.666864431919308</v>
      </c>
    </row>
    <row r="465" spans="1:11" s="12" customFormat="1" ht="31.5" customHeight="1" x14ac:dyDescent="0.2">
      <c r="A465" s="33" t="s">
        <v>136</v>
      </c>
      <c r="B465" s="23" t="s">
        <v>68</v>
      </c>
      <c r="C465" s="23" t="s">
        <v>66</v>
      </c>
      <c r="D465" s="23" t="s">
        <v>2</v>
      </c>
      <c r="E465" s="23" t="s">
        <v>99</v>
      </c>
      <c r="F465" s="24" t="s">
        <v>21</v>
      </c>
      <c r="G465" s="25">
        <f>3309.5+660</f>
        <v>3969.5</v>
      </c>
      <c r="H465" s="1">
        <f>2471.4+660</f>
        <v>3131.4</v>
      </c>
      <c r="I465" s="15">
        <f t="shared" si="15"/>
        <v>78.886509635974306</v>
      </c>
    </row>
    <row r="466" spans="1:11" s="12" customFormat="1" ht="31.5" customHeight="1" x14ac:dyDescent="0.2">
      <c r="A466" s="33" t="s">
        <v>139</v>
      </c>
      <c r="B466" s="23" t="s">
        <v>68</v>
      </c>
      <c r="C466" s="23" t="s">
        <v>66</v>
      </c>
      <c r="D466" s="23" t="s">
        <v>2</v>
      </c>
      <c r="E466" s="23" t="s">
        <v>99</v>
      </c>
      <c r="F466" s="24" t="s">
        <v>140</v>
      </c>
      <c r="G466" s="25">
        <v>12885.5</v>
      </c>
      <c r="H466" s="1">
        <v>10465</v>
      </c>
      <c r="I466" s="15">
        <f t="shared" ref="I466:I513" si="17">H466/G466*100</f>
        <v>81.215319545225256</v>
      </c>
    </row>
    <row r="467" spans="1:11" s="12" customFormat="1" ht="31.5" customHeight="1" x14ac:dyDescent="0.2">
      <c r="A467" s="48" t="s">
        <v>442</v>
      </c>
      <c r="B467" s="23" t="s">
        <v>68</v>
      </c>
      <c r="C467" s="23" t="s">
        <v>66</v>
      </c>
      <c r="D467" s="23" t="s">
        <v>3</v>
      </c>
      <c r="E467" s="27" t="s">
        <v>474</v>
      </c>
      <c r="F467" s="24" t="s">
        <v>474</v>
      </c>
      <c r="G467" s="25">
        <f>SUM(G468)</f>
        <v>816.59999999999991</v>
      </c>
      <c r="H467" s="52">
        <f>SUM(H468)</f>
        <v>816.6</v>
      </c>
      <c r="I467" s="15">
        <f t="shared" si="17"/>
        <v>100.00000000000003</v>
      </c>
    </row>
    <row r="468" spans="1:11" s="12" customFormat="1" ht="18" customHeight="1" x14ac:dyDescent="0.2">
      <c r="A468" s="48" t="s">
        <v>443</v>
      </c>
      <c r="B468" s="23" t="s">
        <v>68</v>
      </c>
      <c r="C468" s="23" t="s">
        <v>66</v>
      </c>
      <c r="D468" s="23" t="s">
        <v>3</v>
      </c>
      <c r="E468" s="50" t="s">
        <v>444</v>
      </c>
      <c r="F468" s="24" t="s">
        <v>474</v>
      </c>
      <c r="G468" s="25">
        <f>SUM(G469)</f>
        <v>816.59999999999991</v>
      </c>
      <c r="H468" s="52">
        <f>SUM(H469)</f>
        <v>816.6</v>
      </c>
      <c r="I468" s="15">
        <f t="shared" si="17"/>
        <v>100.00000000000003</v>
      </c>
    </row>
    <row r="469" spans="1:11" s="12" customFormat="1" ht="31.5" customHeight="1" x14ac:dyDescent="0.2">
      <c r="A469" s="49" t="s">
        <v>136</v>
      </c>
      <c r="B469" s="23" t="s">
        <v>68</v>
      </c>
      <c r="C469" s="23" t="s">
        <v>66</v>
      </c>
      <c r="D469" s="23" t="s">
        <v>3</v>
      </c>
      <c r="E469" s="50" t="s">
        <v>444</v>
      </c>
      <c r="F469" s="24" t="s">
        <v>21</v>
      </c>
      <c r="G469" s="25">
        <v>816.59999999999991</v>
      </c>
      <c r="H469" s="1">
        <v>816.6</v>
      </c>
      <c r="I469" s="15">
        <f t="shared" si="17"/>
        <v>100.00000000000003</v>
      </c>
    </row>
    <row r="470" spans="1:11" s="12" customFormat="1" ht="18" customHeight="1" x14ac:dyDescent="0.2">
      <c r="A470" s="33" t="s">
        <v>319</v>
      </c>
      <c r="B470" s="23" t="s">
        <v>68</v>
      </c>
      <c r="C470" s="23" t="s">
        <v>75</v>
      </c>
      <c r="D470" s="27" t="s">
        <v>474</v>
      </c>
      <c r="E470" s="27" t="s">
        <v>474</v>
      </c>
      <c r="F470" s="24" t="s">
        <v>474</v>
      </c>
      <c r="G470" s="25">
        <f>SUM(G471)</f>
        <v>10467.200000000001</v>
      </c>
      <c r="H470" s="52">
        <f>SUM(H471)</f>
        <v>1007.2</v>
      </c>
      <c r="I470" s="15">
        <f t="shared" si="17"/>
        <v>9.6224396209110363</v>
      </c>
    </row>
    <row r="471" spans="1:11" s="12" customFormat="1" ht="47.25" customHeight="1" x14ac:dyDescent="0.2">
      <c r="A471" s="33" t="s">
        <v>320</v>
      </c>
      <c r="B471" s="23" t="s">
        <v>68</v>
      </c>
      <c r="C471" s="23" t="s">
        <v>75</v>
      </c>
      <c r="D471" s="23" t="s">
        <v>0</v>
      </c>
      <c r="E471" s="27" t="s">
        <v>474</v>
      </c>
      <c r="F471" s="24" t="s">
        <v>474</v>
      </c>
      <c r="G471" s="25">
        <f>SUM(G472+G474)</f>
        <v>10467.200000000001</v>
      </c>
      <c r="H471" s="52">
        <f>SUM(H472+H474)</f>
        <v>1007.2</v>
      </c>
      <c r="I471" s="15">
        <f t="shared" si="17"/>
        <v>9.6224396209110363</v>
      </c>
    </row>
    <row r="472" spans="1:11" s="12" customFormat="1" ht="31.5" customHeight="1" x14ac:dyDescent="0.2">
      <c r="A472" s="33" t="s">
        <v>321</v>
      </c>
      <c r="B472" s="23" t="s">
        <v>68</v>
      </c>
      <c r="C472" s="23" t="s">
        <v>75</v>
      </c>
      <c r="D472" s="23" t="s">
        <v>0</v>
      </c>
      <c r="E472" s="23" t="s">
        <v>318</v>
      </c>
      <c r="F472" s="24" t="s">
        <v>474</v>
      </c>
      <c r="G472" s="25">
        <f>SUM(G473)</f>
        <v>360</v>
      </c>
      <c r="H472" s="52">
        <f>SUM(H473)</f>
        <v>324</v>
      </c>
      <c r="I472" s="15">
        <f t="shared" si="17"/>
        <v>90</v>
      </c>
    </row>
    <row r="473" spans="1:11" s="12" customFormat="1" ht="31.5" customHeight="1" x14ac:dyDescent="0.2">
      <c r="A473" s="33" t="s">
        <v>136</v>
      </c>
      <c r="B473" s="23" t="s">
        <v>68</v>
      </c>
      <c r="C473" s="23" t="s">
        <v>75</v>
      </c>
      <c r="D473" s="23" t="s">
        <v>0</v>
      </c>
      <c r="E473" s="23" t="s">
        <v>318</v>
      </c>
      <c r="F473" s="24" t="s">
        <v>21</v>
      </c>
      <c r="G473" s="25">
        <v>360</v>
      </c>
      <c r="H473" s="1">
        <v>324</v>
      </c>
      <c r="I473" s="15">
        <f t="shared" si="17"/>
        <v>90</v>
      </c>
    </row>
    <row r="474" spans="1:11" s="12" customFormat="1" ht="63" customHeight="1" x14ac:dyDescent="0.2">
      <c r="A474" s="33" t="s">
        <v>445</v>
      </c>
      <c r="B474" s="23" t="s">
        <v>68</v>
      </c>
      <c r="C474" s="23" t="s">
        <v>75</v>
      </c>
      <c r="D474" s="23" t="s">
        <v>0</v>
      </c>
      <c r="E474" s="23" t="s">
        <v>446</v>
      </c>
      <c r="F474" s="24" t="s">
        <v>474</v>
      </c>
      <c r="G474" s="25">
        <f>SUM(G475)</f>
        <v>10107.200000000001</v>
      </c>
      <c r="H474" s="52">
        <f>SUM(H475)</f>
        <v>683.2</v>
      </c>
      <c r="I474" s="15">
        <f t="shared" si="17"/>
        <v>6.7595377552635743</v>
      </c>
    </row>
    <row r="475" spans="1:11" s="12" customFormat="1" ht="31.5" customHeight="1" x14ac:dyDescent="0.2">
      <c r="A475" s="33" t="s">
        <v>136</v>
      </c>
      <c r="B475" s="23" t="s">
        <v>68</v>
      </c>
      <c r="C475" s="23" t="s">
        <v>75</v>
      </c>
      <c r="D475" s="23" t="s">
        <v>0</v>
      </c>
      <c r="E475" s="23" t="s">
        <v>446</v>
      </c>
      <c r="F475" s="24" t="s">
        <v>21</v>
      </c>
      <c r="G475" s="25">
        <v>10107.200000000001</v>
      </c>
      <c r="H475" s="1">
        <v>683.2</v>
      </c>
      <c r="I475" s="15">
        <f t="shared" si="17"/>
        <v>6.7595377552635743</v>
      </c>
    </row>
    <row r="476" spans="1:11" s="12" customFormat="1" ht="47.25" customHeight="1" x14ac:dyDescent="0.2">
      <c r="A476" s="35" t="s">
        <v>281</v>
      </c>
      <c r="B476" s="23" t="s">
        <v>68</v>
      </c>
      <c r="C476" s="23" t="s">
        <v>165</v>
      </c>
      <c r="D476" s="27" t="s">
        <v>474</v>
      </c>
      <c r="E476" s="27" t="s">
        <v>474</v>
      </c>
      <c r="F476" s="24" t="s">
        <v>474</v>
      </c>
      <c r="G476" s="25">
        <f>SUM(G477)</f>
        <v>105403.79999999999</v>
      </c>
      <c r="H476" s="52">
        <f>SUM(H477)</f>
        <v>103717.7</v>
      </c>
      <c r="I476" s="15">
        <f t="shared" si="17"/>
        <v>98.400342302649435</v>
      </c>
    </row>
    <row r="477" spans="1:11" ht="50.25" customHeight="1" x14ac:dyDescent="0.2">
      <c r="A477" s="35" t="s">
        <v>282</v>
      </c>
      <c r="B477" s="23" t="s">
        <v>68</v>
      </c>
      <c r="C477" s="23" t="s">
        <v>165</v>
      </c>
      <c r="D477" s="23" t="s">
        <v>0</v>
      </c>
      <c r="E477" s="27" t="s">
        <v>474</v>
      </c>
      <c r="F477" s="24" t="s">
        <v>474</v>
      </c>
      <c r="G477" s="25">
        <f>SUM(G478)</f>
        <v>105403.79999999999</v>
      </c>
      <c r="H477" s="52">
        <f>SUM(H478)</f>
        <v>103717.7</v>
      </c>
      <c r="I477" s="15">
        <f t="shared" si="17"/>
        <v>98.400342302649435</v>
      </c>
    </row>
    <row r="478" spans="1:11" ht="66" customHeight="1" x14ac:dyDescent="0.2">
      <c r="A478" s="33" t="s">
        <v>447</v>
      </c>
      <c r="B478" s="23" t="s">
        <v>68</v>
      </c>
      <c r="C478" s="23" t="s">
        <v>165</v>
      </c>
      <c r="D478" s="23" t="s">
        <v>0</v>
      </c>
      <c r="E478" s="23" t="s">
        <v>448</v>
      </c>
      <c r="F478" s="24" t="s">
        <v>474</v>
      </c>
      <c r="G478" s="25">
        <f>SUM(G479:G480)</f>
        <v>105403.79999999999</v>
      </c>
      <c r="H478" s="52">
        <f>SUM(H479:H480)</f>
        <v>103717.7</v>
      </c>
      <c r="I478" s="15">
        <f t="shared" si="17"/>
        <v>98.400342302649435</v>
      </c>
      <c r="K478" s="13"/>
    </row>
    <row r="479" spans="1:11" ht="31.5" customHeight="1" x14ac:dyDescent="0.2">
      <c r="A479" s="33" t="s">
        <v>136</v>
      </c>
      <c r="B479" s="23" t="s">
        <v>68</v>
      </c>
      <c r="C479" s="23" t="s">
        <v>165</v>
      </c>
      <c r="D479" s="23" t="s">
        <v>0</v>
      </c>
      <c r="E479" s="23" t="s">
        <v>448</v>
      </c>
      <c r="F479" s="23" t="s">
        <v>21</v>
      </c>
      <c r="G479" s="25">
        <v>103.39999999999999</v>
      </c>
      <c r="H479" s="1">
        <v>103.4</v>
      </c>
      <c r="I479" s="15">
        <f t="shared" si="17"/>
        <v>100.00000000000003</v>
      </c>
    </row>
    <row r="480" spans="1:11" ht="31.5" customHeight="1" x14ac:dyDescent="0.2">
      <c r="A480" s="33" t="s">
        <v>139</v>
      </c>
      <c r="B480" s="23" t="s">
        <v>68</v>
      </c>
      <c r="C480" s="23" t="s">
        <v>165</v>
      </c>
      <c r="D480" s="23" t="s">
        <v>0</v>
      </c>
      <c r="E480" s="23" t="s">
        <v>448</v>
      </c>
      <c r="F480" s="23" t="s">
        <v>140</v>
      </c>
      <c r="G480" s="25">
        <v>105300.4</v>
      </c>
      <c r="H480" s="1">
        <v>103614.3</v>
      </c>
      <c r="I480" s="15">
        <f t="shared" si="17"/>
        <v>98.398771514638128</v>
      </c>
    </row>
    <row r="481" spans="1:9" ht="31.5" customHeight="1" x14ac:dyDescent="0.2">
      <c r="A481" s="32" t="s">
        <v>218</v>
      </c>
      <c r="B481" s="23" t="s">
        <v>65</v>
      </c>
      <c r="C481" s="27" t="s">
        <v>474</v>
      </c>
      <c r="D481" s="27" t="s">
        <v>474</v>
      </c>
      <c r="E481" s="27" t="s">
        <v>474</v>
      </c>
      <c r="F481" s="24" t="s">
        <v>474</v>
      </c>
      <c r="G481" s="25">
        <f>SUM(G482+G486+G490+G494+G498)</f>
        <v>48056.5</v>
      </c>
      <c r="H481" s="52">
        <f>SUM(H482+H486+H490+H494+H498)</f>
        <v>45530.1</v>
      </c>
      <c r="I481" s="15">
        <f t="shared" si="17"/>
        <v>94.742854764704049</v>
      </c>
    </row>
    <row r="482" spans="1:9" ht="47.25" customHeight="1" x14ac:dyDescent="0.2">
      <c r="A482" s="32" t="s">
        <v>219</v>
      </c>
      <c r="B482" s="23" t="s">
        <v>65</v>
      </c>
      <c r="C482" s="23" t="s">
        <v>66</v>
      </c>
      <c r="D482" s="27" t="s">
        <v>474</v>
      </c>
      <c r="E482" s="27" t="s">
        <v>474</v>
      </c>
      <c r="F482" s="24" t="s">
        <v>474</v>
      </c>
      <c r="G482" s="25">
        <f t="shared" ref="G482:H484" si="18">SUM(G483)</f>
        <v>1077.8</v>
      </c>
      <c r="H482" s="52">
        <f t="shared" si="18"/>
        <v>1077.8</v>
      </c>
      <c r="I482" s="15">
        <f t="shared" si="17"/>
        <v>100</v>
      </c>
    </row>
    <row r="483" spans="1:9" ht="47.25" customHeight="1" x14ac:dyDescent="0.2">
      <c r="A483" s="32" t="s">
        <v>70</v>
      </c>
      <c r="B483" s="23" t="s">
        <v>65</v>
      </c>
      <c r="C483" s="23" t="s">
        <v>66</v>
      </c>
      <c r="D483" s="23" t="s">
        <v>0</v>
      </c>
      <c r="E483" s="27" t="s">
        <v>474</v>
      </c>
      <c r="F483" s="24" t="s">
        <v>474</v>
      </c>
      <c r="G483" s="25">
        <f t="shared" si="18"/>
        <v>1077.8</v>
      </c>
      <c r="H483" s="52">
        <f t="shared" si="18"/>
        <v>1077.8</v>
      </c>
      <c r="I483" s="15">
        <f t="shared" si="17"/>
        <v>100</v>
      </c>
    </row>
    <row r="484" spans="1:9" ht="66" customHeight="1" x14ac:dyDescent="0.2">
      <c r="A484" s="32" t="s">
        <v>220</v>
      </c>
      <c r="B484" s="23" t="s">
        <v>65</v>
      </c>
      <c r="C484" s="23" t="s">
        <v>66</v>
      </c>
      <c r="D484" s="23" t="s">
        <v>0</v>
      </c>
      <c r="E484" s="23" t="s">
        <v>71</v>
      </c>
      <c r="F484" s="24" t="s">
        <v>474</v>
      </c>
      <c r="G484" s="25">
        <f t="shared" si="18"/>
        <v>1077.8</v>
      </c>
      <c r="H484" s="52">
        <f t="shared" si="18"/>
        <v>1077.8</v>
      </c>
      <c r="I484" s="15">
        <f t="shared" si="17"/>
        <v>100</v>
      </c>
    </row>
    <row r="485" spans="1:9" ht="31.5" customHeight="1" x14ac:dyDescent="0.2">
      <c r="A485" s="33" t="s">
        <v>136</v>
      </c>
      <c r="B485" s="23" t="s">
        <v>65</v>
      </c>
      <c r="C485" s="23" t="s">
        <v>66</v>
      </c>
      <c r="D485" s="23" t="s">
        <v>0</v>
      </c>
      <c r="E485" s="23" t="s">
        <v>71</v>
      </c>
      <c r="F485" s="24" t="s">
        <v>21</v>
      </c>
      <c r="G485" s="25">
        <v>1077.8</v>
      </c>
      <c r="H485" s="1">
        <v>1077.8</v>
      </c>
      <c r="I485" s="15">
        <f t="shared" si="17"/>
        <v>100</v>
      </c>
    </row>
    <row r="486" spans="1:9" ht="18" customHeight="1" x14ac:dyDescent="0.2">
      <c r="A486" s="32" t="s">
        <v>221</v>
      </c>
      <c r="B486" s="23" t="s">
        <v>65</v>
      </c>
      <c r="C486" s="23" t="s">
        <v>113</v>
      </c>
      <c r="D486" s="27" t="s">
        <v>474</v>
      </c>
      <c r="E486" s="27" t="s">
        <v>474</v>
      </c>
      <c r="F486" s="24" t="s">
        <v>474</v>
      </c>
      <c r="G486" s="25">
        <f t="shared" ref="G486:H488" si="19">SUM(G487)</f>
        <v>27402</v>
      </c>
      <c r="H486" s="52">
        <f t="shared" si="19"/>
        <v>27402</v>
      </c>
      <c r="I486" s="15">
        <f t="shared" si="17"/>
        <v>100</v>
      </c>
    </row>
    <row r="487" spans="1:9" ht="48.75" customHeight="1" x14ac:dyDescent="0.2">
      <c r="A487" s="38" t="s">
        <v>72</v>
      </c>
      <c r="B487" s="23" t="s">
        <v>65</v>
      </c>
      <c r="C487" s="23" t="s">
        <v>113</v>
      </c>
      <c r="D487" s="23" t="s">
        <v>0</v>
      </c>
      <c r="E487" s="27" t="s">
        <v>474</v>
      </c>
      <c r="F487" s="24" t="s">
        <v>474</v>
      </c>
      <c r="G487" s="25">
        <f t="shared" si="19"/>
        <v>27402</v>
      </c>
      <c r="H487" s="52">
        <f t="shared" si="19"/>
        <v>27402</v>
      </c>
      <c r="I487" s="15">
        <f t="shared" si="17"/>
        <v>100</v>
      </c>
    </row>
    <row r="488" spans="1:9" ht="31.5" customHeight="1" x14ac:dyDescent="0.2">
      <c r="A488" s="32" t="s">
        <v>245</v>
      </c>
      <c r="B488" s="23" t="s">
        <v>65</v>
      </c>
      <c r="C488" s="23">
        <v>2</v>
      </c>
      <c r="D488" s="23" t="s">
        <v>0</v>
      </c>
      <c r="E488" s="23" t="s">
        <v>246</v>
      </c>
      <c r="F488" s="24" t="s">
        <v>474</v>
      </c>
      <c r="G488" s="25">
        <f t="shared" si="19"/>
        <v>27402</v>
      </c>
      <c r="H488" s="52">
        <f t="shared" si="19"/>
        <v>27402</v>
      </c>
      <c r="I488" s="15">
        <f t="shared" si="17"/>
        <v>100</v>
      </c>
    </row>
    <row r="489" spans="1:9" ht="18" customHeight="1" x14ac:dyDescent="0.2">
      <c r="A489" s="34" t="s">
        <v>138</v>
      </c>
      <c r="B489" s="23" t="s">
        <v>65</v>
      </c>
      <c r="C489" s="23">
        <v>2</v>
      </c>
      <c r="D489" s="23" t="s">
        <v>0</v>
      </c>
      <c r="E489" s="23" t="s">
        <v>246</v>
      </c>
      <c r="F489" s="24" t="s">
        <v>130</v>
      </c>
      <c r="G489" s="25">
        <v>27402</v>
      </c>
      <c r="H489" s="1">
        <v>27402</v>
      </c>
      <c r="I489" s="15">
        <f t="shared" si="17"/>
        <v>100</v>
      </c>
    </row>
    <row r="490" spans="1:9" ht="34.5" customHeight="1" x14ac:dyDescent="0.2">
      <c r="A490" s="32" t="s">
        <v>222</v>
      </c>
      <c r="B490" s="23" t="s">
        <v>65</v>
      </c>
      <c r="C490" s="23" t="s">
        <v>75</v>
      </c>
      <c r="D490" s="27" t="s">
        <v>474</v>
      </c>
      <c r="E490" s="27" t="s">
        <v>474</v>
      </c>
      <c r="F490" s="24" t="s">
        <v>474</v>
      </c>
      <c r="G490" s="25">
        <f t="shared" ref="G490:H492" si="20">SUM(G491)</f>
        <v>12661.7</v>
      </c>
      <c r="H490" s="52">
        <f t="shared" si="20"/>
        <v>10151.200000000001</v>
      </c>
      <c r="I490" s="15">
        <f t="shared" si="17"/>
        <v>80.172488686353333</v>
      </c>
    </row>
    <row r="491" spans="1:9" ht="31.5" customHeight="1" x14ac:dyDescent="0.2">
      <c r="A491" s="38" t="s">
        <v>76</v>
      </c>
      <c r="B491" s="23" t="s">
        <v>65</v>
      </c>
      <c r="C491" s="23" t="s">
        <v>75</v>
      </c>
      <c r="D491" s="23" t="s">
        <v>0</v>
      </c>
      <c r="E491" s="27" t="s">
        <v>474</v>
      </c>
      <c r="F491" s="24" t="s">
        <v>474</v>
      </c>
      <c r="G491" s="25">
        <f t="shared" si="20"/>
        <v>12661.7</v>
      </c>
      <c r="H491" s="52">
        <f t="shared" si="20"/>
        <v>10151.200000000001</v>
      </c>
      <c r="I491" s="15">
        <f t="shared" si="17"/>
        <v>80.172488686353333</v>
      </c>
    </row>
    <row r="492" spans="1:9" ht="65.25" customHeight="1" x14ac:dyDescent="0.2">
      <c r="A492" s="32" t="s">
        <v>223</v>
      </c>
      <c r="B492" s="23" t="s">
        <v>65</v>
      </c>
      <c r="C492" s="23" t="s">
        <v>75</v>
      </c>
      <c r="D492" s="23" t="s">
        <v>0</v>
      </c>
      <c r="E492" s="23" t="s">
        <v>77</v>
      </c>
      <c r="F492" s="24" t="s">
        <v>474</v>
      </c>
      <c r="G492" s="25">
        <f t="shared" si="20"/>
        <v>12661.7</v>
      </c>
      <c r="H492" s="52">
        <f t="shared" si="20"/>
        <v>10151.200000000001</v>
      </c>
      <c r="I492" s="15">
        <f t="shared" si="17"/>
        <v>80.172488686353333</v>
      </c>
    </row>
    <row r="493" spans="1:9" ht="31.5" customHeight="1" x14ac:dyDescent="0.2">
      <c r="A493" s="33" t="s">
        <v>136</v>
      </c>
      <c r="B493" s="23" t="s">
        <v>65</v>
      </c>
      <c r="C493" s="23" t="s">
        <v>75</v>
      </c>
      <c r="D493" s="23" t="s">
        <v>0</v>
      </c>
      <c r="E493" s="23" t="s">
        <v>77</v>
      </c>
      <c r="F493" s="24" t="s">
        <v>21</v>
      </c>
      <c r="G493" s="25">
        <v>12661.7</v>
      </c>
      <c r="H493" s="1">
        <v>10151.200000000001</v>
      </c>
      <c r="I493" s="15">
        <f t="shared" si="17"/>
        <v>80.172488686353333</v>
      </c>
    </row>
    <row r="494" spans="1:9" ht="47.25" customHeight="1" x14ac:dyDescent="0.2">
      <c r="A494" s="33" t="s">
        <v>292</v>
      </c>
      <c r="B494" s="23" t="s">
        <v>65</v>
      </c>
      <c r="C494" s="23" t="s">
        <v>165</v>
      </c>
      <c r="D494" s="27" t="s">
        <v>474</v>
      </c>
      <c r="E494" s="27" t="s">
        <v>474</v>
      </c>
      <c r="F494" s="24" t="s">
        <v>474</v>
      </c>
      <c r="G494" s="25">
        <f t="shared" ref="G494:H496" si="21">SUM(G495)</f>
        <v>825</v>
      </c>
      <c r="H494" s="52">
        <f t="shared" si="21"/>
        <v>817</v>
      </c>
      <c r="I494" s="15">
        <f t="shared" si="17"/>
        <v>99.030303030303031</v>
      </c>
    </row>
    <row r="495" spans="1:9" ht="31.5" customHeight="1" x14ac:dyDescent="0.2">
      <c r="A495" s="33" t="s">
        <v>269</v>
      </c>
      <c r="B495" s="23" t="s">
        <v>65</v>
      </c>
      <c r="C495" s="23" t="s">
        <v>165</v>
      </c>
      <c r="D495" s="23" t="s">
        <v>0</v>
      </c>
      <c r="E495" s="27" t="s">
        <v>474</v>
      </c>
      <c r="F495" s="24" t="s">
        <v>474</v>
      </c>
      <c r="G495" s="25">
        <f t="shared" si="21"/>
        <v>825</v>
      </c>
      <c r="H495" s="52">
        <f t="shared" si="21"/>
        <v>817</v>
      </c>
      <c r="I495" s="15">
        <f t="shared" si="17"/>
        <v>99.030303030303031</v>
      </c>
    </row>
    <row r="496" spans="1:9" ht="47.25" customHeight="1" x14ac:dyDescent="0.2">
      <c r="A496" s="33" t="s">
        <v>293</v>
      </c>
      <c r="B496" s="23" t="s">
        <v>65</v>
      </c>
      <c r="C496" s="23" t="s">
        <v>165</v>
      </c>
      <c r="D496" s="23" t="s">
        <v>0</v>
      </c>
      <c r="E496" s="23" t="s">
        <v>268</v>
      </c>
      <c r="F496" s="24" t="s">
        <v>474</v>
      </c>
      <c r="G496" s="25">
        <f t="shared" si="21"/>
        <v>825</v>
      </c>
      <c r="H496" s="52">
        <f t="shared" si="21"/>
        <v>817</v>
      </c>
      <c r="I496" s="15">
        <f t="shared" si="17"/>
        <v>99.030303030303031</v>
      </c>
    </row>
    <row r="497" spans="1:9" ht="31.5" customHeight="1" x14ac:dyDescent="0.2">
      <c r="A497" s="33" t="s">
        <v>136</v>
      </c>
      <c r="B497" s="23" t="s">
        <v>65</v>
      </c>
      <c r="C497" s="23" t="s">
        <v>165</v>
      </c>
      <c r="D497" s="23" t="s">
        <v>0</v>
      </c>
      <c r="E497" s="23" t="s">
        <v>268</v>
      </c>
      <c r="F497" s="24" t="s">
        <v>21</v>
      </c>
      <c r="G497" s="25">
        <v>825</v>
      </c>
      <c r="H497" s="1">
        <v>817</v>
      </c>
      <c r="I497" s="15">
        <f t="shared" si="17"/>
        <v>99.030303030303031</v>
      </c>
    </row>
    <row r="498" spans="1:9" ht="47.25" customHeight="1" x14ac:dyDescent="0.2">
      <c r="A498" s="32" t="s">
        <v>392</v>
      </c>
      <c r="B498" s="23" t="s">
        <v>65</v>
      </c>
      <c r="C498" s="23" t="s">
        <v>391</v>
      </c>
      <c r="D498" s="27" t="s">
        <v>474</v>
      </c>
      <c r="E498" s="27" t="s">
        <v>474</v>
      </c>
      <c r="F498" s="24" t="s">
        <v>474</v>
      </c>
      <c r="G498" s="25">
        <f>SUM(G499)</f>
        <v>6090</v>
      </c>
      <c r="H498" s="52">
        <f>SUM(H499)</f>
        <v>6082.1</v>
      </c>
      <c r="I498" s="15">
        <f t="shared" si="17"/>
        <v>99.870279146141215</v>
      </c>
    </row>
    <row r="499" spans="1:9" ht="31.5" customHeight="1" x14ac:dyDescent="0.2">
      <c r="A499" s="32" t="s">
        <v>271</v>
      </c>
      <c r="B499" s="23" t="s">
        <v>65</v>
      </c>
      <c r="C499" s="23" t="s">
        <v>391</v>
      </c>
      <c r="D499" s="23" t="s">
        <v>0</v>
      </c>
      <c r="E499" s="27" t="s">
        <v>474</v>
      </c>
      <c r="F499" s="24" t="s">
        <v>474</v>
      </c>
      <c r="G499" s="25">
        <f>SUM(G500+G504+G502)</f>
        <v>6090</v>
      </c>
      <c r="H499" s="52">
        <f>SUM(H500+H504+H502)</f>
        <v>6082.1</v>
      </c>
      <c r="I499" s="15">
        <f t="shared" si="17"/>
        <v>99.870279146141215</v>
      </c>
    </row>
    <row r="500" spans="1:9" ht="47.25" customHeight="1" x14ac:dyDescent="0.2">
      <c r="A500" s="32" t="s">
        <v>449</v>
      </c>
      <c r="B500" s="23" t="s">
        <v>65</v>
      </c>
      <c r="C500" s="23" t="s">
        <v>391</v>
      </c>
      <c r="D500" s="23" t="s">
        <v>0</v>
      </c>
      <c r="E500" s="23" t="s">
        <v>270</v>
      </c>
      <c r="F500" s="24" t="s">
        <v>474</v>
      </c>
      <c r="G500" s="25">
        <f>SUM(G501)</f>
        <v>782</v>
      </c>
      <c r="H500" s="52">
        <f>SUM(H501)</f>
        <v>782</v>
      </c>
      <c r="I500" s="15">
        <f t="shared" si="17"/>
        <v>100</v>
      </c>
    </row>
    <row r="501" spans="1:9" ht="18" customHeight="1" x14ac:dyDescent="0.2">
      <c r="A501" s="32" t="s">
        <v>23</v>
      </c>
      <c r="B501" s="23" t="s">
        <v>65</v>
      </c>
      <c r="C501" s="23" t="s">
        <v>391</v>
      </c>
      <c r="D501" s="23" t="s">
        <v>0</v>
      </c>
      <c r="E501" s="23" t="s">
        <v>270</v>
      </c>
      <c r="F501" s="24" t="s">
        <v>24</v>
      </c>
      <c r="G501" s="25">
        <v>782</v>
      </c>
      <c r="H501" s="1">
        <v>782</v>
      </c>
      <c r="I501" s="15">
        <f t="shared" si="17"/>
        <v>100</v>
      </c>
    </row>
    <row r="502" spans="1:9" s="12" customFormat="1" ht="47.25" customHeight="1" x14ac:dyDescent="0.2">
      <c r="A502" s="47" t="s">
        <v>275</v>
      </c>
      <c r="B502" s="23" t="s">
        <v>65</v>
      </c>
      <c r="C502" s="23" t="s">
        <v>391</v>
      </c>
      <c r="D502" s="23" t="s">
        <v>0</v>
      </c>
      <c r="E502" s="23" t="s">
        <v>54</v>
      </c>
      <c r="F502" s="24" t="s">
        <v>474</v>
      </c>
      <c r="G502" s="25">
        <f>SUM(G503)</f>
        <v>30</v>
      </c>
      <c r="H502" s="52">
        <f>SUM(H503)</f>
        <v>30</v>
      </c>
      <c r="I502" s="15">
        <f t="shared" si="17"/>
        <v>100</v>
      </c>
    </row>
    <row r="503" spans="1:9" s="12" customFormat="1" ht="18" customHeight="1" x14ac:dyDescent="0.2">
      <c r="A503" s="33" t="s">
        <v>23</v>
      </c>
      <c r="B503" s="23" t="s">
        <v>65</v>
      </c>
      <c r="C503" s="23" t="s">
        <v>391</v>
      </c>
      <c r="D503" s="23" t="s">
        <v>0</v>
      </c>
      <c r="E503" s="23" t="s">
        <v>54</v>
      </c>
      <c r="F503" s="24" t="s">
        <v>24</v>
      </c>
      <c r="G503" s="25">
        <v>30</v>
      </c>
      <c r="H503" s="1">
        <v>30</v>
      </c>
      <c r="I503" s="15">
        <f t="shared" si="17"/>
        <v>100</v>
      </c>
    </row>
    <row r="504" spans="1:9" s="12" customFormat="1" ht="111.75" customHeight="1" x14ac:dyDescent="0.2">
      <c r="A504" s="41" t="s">
        <v>382</v>
      </c>
      <c r="B504" s="23" t="s">
        <v>65</v>
      </c>
      <c r="C504" s="23" t="s">
        <v>391</v>
      </c>
      <c r="D504" s="23" t="s">
        <v>0</v>
      </c>
      <c r="E504" s="23" t="s">
        <v>64</v>
      </c>
      <c r="F504" s="24" t="s">
        <v>474</v>
      </c>
      <c r="G504" s="25">
        <f>SUM(G505)</f>
        <v>5278</v>
      </c>
      <c r="H504" s="52">
        <f>SUM(H505)</f>
        <v>5270.1</v>
      </c>
      <c r="I504" s="15">
        <f t="shared" si="17"/>
        <v>99.8503220917014</v>
      </c>
    </row>
    <row r="505" spans="1:9" s="12" customFormat="1" ht="31.5" customHeight="1" x14ac:dyDescent="0.2">
      <c r="A505" s="33" t="s">
        <v>136</v>
      </c>
      <c r="B505" s="23" t="s">
        <v>65</v>
      </c>
      <c r="C505" s="23" t="s">
        <v>391</v>
      </c>
      <c r="D505" s="23" t="s">
        <v>0</v>
      </c>
      <c r="E505" s="23" t="s">
        <v>64</v>
      </c>
      <c r="F505" s="24" t="s">
        <v>21</v>
      </c>
      <c r="G505" s="25">
        <v>5278</v>
      </c>
      <c r="H505" s="1">
        <f>5192.5+77.6</f>
        <v>5270.1</v>
      </c>
      <c r="I505" s="15">
        <f t="shared" si="17"/>
        <v>99.8503220917014</v>
      </c>
    </row>
    <row r="506" spans="1:9" s="12" customFormat="1" ht="31.5" customHeight="1" x14ac:dyDescent="0.2">
      <c r="A506" s="34" t="s">
        <v>450</v>
      </c>
      <c r="B506" s="23" t="s">
        <v>451</v>
      </c>
      <c r="C506" s="27" t="s">
        <v>474</v>
      </c>
      <c r="D506" s="27" t="s">
        <v>474</v>
      </c>
      <c r="E506" s="27" t="s">
        <v>474</v>
      </c>
      <c r="F506" s="24" t="s">
        <v>474</v>
      </c>
      <c r="G506" s="25">
        <f t="shared" ref="G506:H509" si="22">SUM(G507)</f>
        <v>543.20000000000005</v>
      </c>
      <c r="H506" s="52">
        <f t="shared" si="22"/>
        <v>543.20000000000005</v>
      </c>
      <c r="I506" s="15">
        <f t="shared" si="17"/>
        <v>100</v>
      </c>
    </row>
    <row r="507" spans="1:9" s="12" customFormat="1" ht="47.25" customHeight="1" x14ac:dyDescent="0.2">
      <c r="A507" s="34" t="s">
        <v>452</v>
      </c>
      <c r="B507" s="23" t="s">
        <v>451</v>
      </c>
      <c r="C507" s="23" t="s">
        <v>66</v>
      </c>
      <c r="D507" s="27" t="s">
        <v>474</v>
      </c>
      <c r="E507" s="27" t="s">
        <v>474</v>
      </c>
      <c r="F507" s="24" t="s">
        <v>474</v>
      </c>
      <c r="G507" s="25">
        <f t="shared" si="22"/>
        <v>543.20000000000005</v>
      </c>
      <c r="H507" s="52">
        <f t="shared" si="22"/>
        <v>543.20000000000005</v>
      </c>
      <c r="I507" s="15">
        <f t="shared" si="17"/>
        <v>100</v>
      </c>
    </row>
    <row r="508" spans="1:9" s="12" customFormat="1" ht="47.25" customHeight="1" x14ac:dyDescent="0.2">
      <c r="A508" s="34" t="s">
        <v>453</v>
      </c>
      <c r="B508" s="23" t="s">
        <v>451</v>
      </c>
      <c r="C508" s="23" t="s">
        <v>66</v>
      </c>
      <c r="D508" s="23" t="s">
        <v>0</v>
      </c>
      <c r="E508" s="27" t="s">
        <v>474</v>
      </c>
      <c r="F508" s="24" t="s">
        <v>474</v>
      </c>
      <c r="G508" s="25">
        <f t="shared" si="22"/>
        <v>543.20000000000005</v>
      </c>
      <c r="H508" s="52">
        <f t="shared" si="22"/>
        <v>543.20000000000005</v>
      </c>
      <c r="I508" s="15">
        <f t="shared" si="17"/>
        <v>100</v>
      </c>
    </row>
    <row r="509" spans="1:9" s="12" customFormat="1" ht="47.25" customHeight="1" x14ac:dyDescent="0.2">
      <c r="A509" s="34" t="s">
        <v>454</v>
      </c>
      <c r="B509" s="23" t="s">
        <v>451</v>
      </c>
      <c r="C509" s="23" t="s">
        <v>66</v>
      </c>
      <c r="D509" s="23" t="s">
        <v>0</v>
      </c>
      <c r="E509" s="23" t="s">
        <v>455</v>
      </c>
      <c r="F509" s="24" t="s">
        <v>474</v>
      </c>
      <c r="G509" s="25">
        <f t="shared" si="22"/>
        <v>543.20000000000005</v>
      </c>
      <c r="H509" s="52">
        <f t="shared" si="22"/>
        <v>543.20000000000005</v>
      </c>
      <c r="I509" s="15">
        <f t="shared" si="17"/>
        <v>100</v>
      </c>
    </row>
    <row r="510" spans="1:9" s="12" customFormat="1" ht="31.5" customHeight="1" x14ac:dyDescent="0.2">
      <c r="A510" s="33" t="s">
        <v>136</v>
      </c>
      <c r="B510" s="23" t="s">
        <v>451</v>
      </c>
      <c r="C510" s="23" t="s">
        <v>66</v>
      </c>
      <c r="D510" s="23" t="s">
        <v>0</v>
      </c>
      <c r="E510" s="23" t="s">
        <v>455</v>
      </c>
      <c r="F510" s="24" t="s">
        <v>21</v>
      </c>
      <c r="G510" s="25">
        <v>543.20000000000005</v>
      </c>
      <c r="H510" s="1">
        <v>543.20000000000005</v>
      </c>
      <c r="I510" s="15">
        <f t="shared" si="17"/>
        <v>100</v>
      </c>
    </row>
    <row r="511" spans="1:9" s="12" customFormat="1" ht="31.5" customHeight="1" x14ac:dyDescent="0.2">
      <c r="A511" s="35" t="s">
        <v>224</v>
      </c>
      <c r="B511" s="23" t="s">
        <v>56</v>
      </c>
      <c r="C511" s="27" t="s">
        <v>474</v>
      </c>
      <c r="D511" s="27" t="s">
        <v>474</v>
      </c>
      <c r="E511" s="27" t="s">
        <v>474</v>
      </c>
      <c r="F511" s="24" t="s">
        <v>474</v>
      </c>
      <c r="G511" s="25">
        <f>SUM(G512+G516)</f>
        <v>12145.9</v>
      </c>
      <c r="H511" s="52">
        <f>SUM(H512+H516)</f>
        <v>12145.9</v>
      </c>
      <c r="I511" s="15">
        <f t="shared" si="17"/>
        <v>100</v>
      </c>
    </row>
    <row r="512" spans="1:9" s="12" customFormat="1" ht="34.5" customHeight="1" x14ac:dyDescent="0.2">
      <c r="A512" s="35" t="s">
        <v>289</v>
      </c>
      <c r="B512" s="23" t="s">
        <v>56</v>
      </c>
      <c r="C512" s="23" t="s">
        <v>66</v>
      </c>
      <c r="D512" s="27" t="s">
        <v>474</v>
      </c>
      <c r="E512" s="27" t="s">
        <v>474</v>
      </c>
      <c r="F512" s="24" t="s">
        <v>474</v>
      </c>
      <c r="G512" s="25">
        <f t="shared" ref="G512:H514" si="23">SUM(G513)</f>
        <v>11085</v>
      </c>
      <c r="H512" s="52">
        <f t="shared" si="23"/>
        <v>11085</v>
      </c>
      <c r="I512" s="15">
        <f t="shared" si="17"/>
        <v>100</v>
      </c>
    </row>
    <row r="513" spans="1:10" s="12" customFormat="1" ht="31.5" customHeight="1" x14ac:dyDescent="0.2">
      <c r="A513" s="35" t="s">
        <v>57</v>
      </c>
      <c r="B513" s="23" t="s">
        <v>56</v>
      </c>
      <c r="C513" s="23" t="s">
        <v>66</v>
      </c>
      <c r="D513" s="23" t="s">
        <v>0</v>
      </c>
      <c r="E513" s="27" t="s">
        <v>474</v>
      </c>
      <c r="F513" s="24" t="s">
        <v>474</v>
      </c>
      <c r="G513" s="25">
        <f t="shared" si="23"/>
        <v>11085</v>
      </c>
      <c r="H513" s="52">
        <f t="shared" si="23"/>
        <v>11085</v>
      </c>
      <c r="I513" s="15">
        <f t="shared" si="17"/>
        <v>100</v>
      </c>
    </row>
    <row r="514" spans="1:10" s="12" customFormat="1" ht="31.5" customHeight="1" x14ac:dyDescent="0.2">
      <c r="A514" s="35" t="s">
        <v>58</v>
      </c>
      <c r="B514" s="23" t="s">
        <v>56</v>
      </c>
      <c r="C514" s="23" t="s">
        <v>66</v>
      </c>
      <c r="D514" s="23" t="s">
        <v>0</v>
      </c>
      <c r="E514" s="23" t="s">
        <v>59</v>
      </c>
      <c r="F514" s="24" t="s">
        <v>474</v>
      </c>
      <c r="G514" s="25">
        <f t="shared" si="23"/>
        <v>11085</v>
      </c>
      <c r="H514" s="52">
        <f t="shared" si="23"/>
        <v>11085</v>
      </c>
      <c r="I514" s="15">
        <f t="shared" ref="I514:I525" si="24">H514/G514*100</f>
        <v>100</v>
      </c>
    </row>
    <row r="515" spans="1:10" s="12" customFormat="1" ht="31.5" customHeight="1" x14ac:dyDescent="0.2">
      <c r="A515" s="33" t="s">
        <v>142</v>
      </c>
      <c r="B515" s="23" t="s">
        <v>56</v>
      </c>
      <c r="C515" s="23" t="s">
        <v>66</v>
      </c>
      <c r="D515" s="23" t="s">
        <v>0</v>
      </c>
      <c r="E515" s="23" t="s">
        <v>59</v>
      </c>
      <c r="F515" s="24" t="s">
        <v>132</v>
      </c>
      <c r="G515" s="25">
        <v>11085</v>
      </c>
      <c r="H515" s="1">
        <v>11085</v>
      </c>
      <c r="I515" s="15">
        <f t="shared" si="24"/>
        <v>100</v>
      </c>
    </row>
    <row r="516" spans="1:10" s="12" customFormat="1" ht="49.5" customHeight="1" x14ac:dyDescent="0.2">
      <c r="A516" s="35" t="s">
        <v>225</v>
      </c>
      <c r="B516" s="23" t="s">
        <v>151</v>
      </c>
      <c r="C516" s="23" t="s">
        <v>113</v>
      </c>
      <c r="D516" s="27" t="s">
        <v>474</v>
      </c>
      <c r="E516" s="27" t="s">
        <v>474</v>
      </c>
      <c r="F516" s="24" t="s">
        <v>474</v>
      </c>
      <c r="G516" s="25">
        <f>SUM(G517+G522)</f>
        <v>1060.9000000000001</v>
      </c>
      <c r="H516" s="52">
        <f>SUM(H517+H522)</f>
        <v>1060.9000000000001</v>
      </c>
      <c r="I516" s="15">
        <f t="shared" si="24"/>
        <v>100</v>
      </c>
    </row>
    <row r="517" spans="1:10" s="12" customFormat="1" ht="47.25" customHeight="1" x14ac:dyDescent="0.2">
      <c r="A517" s="35" t="s">
        <v>153</v>
      </c>
      <c r="B517" s="23" t="s">
        <v>56</v>
      </c>
      <c r="C517" s="23" t="s">
        <v>113</v>
      </c>
      <c r="D517" s="23" t="s">
        <v>0</v>
      </c>
      <c r="E517" s="27" t="s">
        <v>474</v>
      </c>
      <c r="F517" s="24" t="s">
        <v>474</v>
      </c>
      <c r="G517" s="25">
        <f>SUM(G518)</f>
        <v>1030.9000000000001</v>
      </c>
      <c r="H517" s="52">
        <f>SUM(H518)</f>
        <v>1030.9000000000001</v>
      </c>
      <c r="I517" s="15">
        <f t="shared" si="24"/>
        <v>100</v>
      </c>
    </row>
    <row r="518" spans="1:10" s="12" customFormat="1" ht="32.25" customHeight="1" x14ac:dyDescent="0.2">
      <c r="A518" s="35" t="s">
        <v>154</v>
      </c>
      <c r="B518" s="23" t="s">
        <v>56</v>
      </c>
      <c r="C518" s="23" t="s">
        <v>113</v>
      </c>
      <c r="D518" s="23" t="s">
        <v>0</v>
      </c>
      <c r="E518" s="23" t="s">
        <v>152</v>
      </c>
      <c r="F518" s="24" t="s">
        <v>474</v>
      </c>
      <c r="G518" s="25">
        <f>SUM(G519:G521)</f>
        <v>1030.9000000000001</v>
      </c>
      <c r="H518" s="52">
        <f>SUM(H519:H521)</f>
        <v>1030.9000000000001</v>
      </c>
      <c r="I518" s="15">
        <f t="shared" si="24"/>
        <v>100</v>
      </c>
    </row>
    <row r="519" spans="1:10" s="12" customFormat="1" ht="31.5" customHeight="1" x14ac:dyDescent="0.2">
      <c r="A519" s="33" t="s">
        <v>136</v>
      </c>
      <c r="B519" s="23" t="s">
        <v>56</v>
      </c>
      <c r="C519" s="23" t="s">
        <v>113</v>
      </c>
      <c r="D519" s="23" t="s">
        <v>0</v>
      </c>
      <c r="E519" s="23" t="s">
        <v>152</v>
      </c>
      <c r="F519" s="24" t="s">
        <v>21</v>
      </c>
      <c r="G519" s="25">
        <f>114.5+156.5+342.5+352.4</f>
        <v>965.9</v>
      </c>
      <c r="H519" s="1">
        <f>114.5+156.5+342.5+352.4</f>
        <v>965.9</v>
      </c>
      <c r="I519" s="15">
        <f t="shared" si="24"/>
        <v>100</v>
      </c>
    </row>
    <row r="520" spans="1:10" s="12" customFormat="1" ht="18" customHeight="1" x14ac:dyDescent="0.2">
      <c r="A520" s="33" t="s">
        <v>138</v>
      </c>
      <c r="B520" s="23" t="s">
        <v>56</v>
      </c>
      <c r="C520" s="23" t="s">
        <v>113</v>
      </c>
      <c r="D520" s="23" t="s">
        <v>0</v>
      </c>
      <c r="E520" s="23" t="s">
        <v>152</v>
      </c>
      <c r="F520" s="24" t="s">
        <v>130</v>
      </c>
      <c r="G520" s="25">
        <v>15</v>
      </c>
      <c r="H520" s="1">
        <v>15</v>
      </c>
      <c r="I520" s="15">
        <f t="shared" si="24"/>
        <v>100</v>
      </c>
    </row>
    <row r="521" spans="1:10" s="12" customFormat="1" ht="31.5" customHeight="1" x14ac:dyDescent="0.2">
      <c r="A521" s="33" t="s">
        <v>142</v>
      </c>
      <c r="B521" s="23" t="s">
        <v>56</v>
      </c>
      <c r="C521" s="23" t="s">
        <v>113</v>
      </c>
      <c r="D521" s="23" t="s">
        <v>0</v>
      </c>
      <c r="E521" s="23" t="s">
        <v>152</v>
      </c>
      <c r="F521" s="24" t="s">
        <v>132</v>
      </c>
      <c r="G521" s="25">
        <v>50</v>
      </c>
      <c r="H521" s="1">
        <v>50</v>
      </c>
      <c r="I521" s="15">
        <f t="shared" si="24"/>
        <v>100</v>
      </c>
    </row>
    <row r="522" spans="1:10" s="12" customFormat="1" ht="47.25" customHeight="1" x14ac:dyDescent="0.2">
      <c r="A522" s="33" t="s">
        <v>346</v>
      </c>
      <c r="B522" s="23" t="s">
        <v>56</v>
      </c>
      <c r="C522" s="23" t="s">
        <v>113</v>
      </c>
      <c r="D522" s="23" t="s">
        <v>0</v>
      </c>
      <c r="E522" s="23" t="s">
        <v>345</v>
      </c>
      <c r="F522" s="24" t="s">
        <v>474</v>
      </c>
      <c r="G522" s="25">
        <f>SUM(G523)</f>
        <v>30</v>
      </c>
      <c r="H522" s="52">
        <f>SUM(H523)</f>
        <v>30</v>
      </c>
      <c r="I522" s="15">
        <f t="shared" si="24"/>
        <v>100</v>
      </c>
    </row>
    <row r="523" spans="1:10" s="12" customFormat="1" ht="31.5" customHeight="1" x14ac:dyDescent="0.2">
      <c r="A523" s="33" t="s">
        <v>136</v>
      </c>
      <c r="B523" s="23" t="s">
        <v>56</v>
      </c>
      <c r="C523" s="23" t="s">
        <v>113</v>
      </c>
      <c r="D523" s="23" t="s">
        <v>0</v>
      </c>
      <c r="E523" s="23" t="s">
        <v>345</v>
      </c>
      <c r="F523" s="24" t="s">
        <v>21</v>
      </c>
      <c r="G523" s="25">
        <v>30</v>
      </c>
      <c r="H523" s="1">
        <v>30</v>
      </c>
      <c r="I523" s="15">
        <f t="shared" si="24"/>
        <v>100</v>
      </c>
    </row>
    <row r="524" spans="1:10" s="12" customFormat="1" ht="47.25" customHeight="1" x14ac:dyDescent="0.2">
      <c r="A524" s="35" t="s">
        <v>226</v>
      </c>
      <c r="B524" s="23" t="s">
        <v>78</v>
      </c>
      <c r="C524" s="27" t="s">
        <v>474</v>
      </c>
      <c r="D524" s="27" t="s">
        <v>474</v>
      </c>
      <c r="E524" s="27" t="s">
        <v>474</v>
      </c>
      <c r="F524" s="24" t="s">
        <v>474</v>
      </c>
      <c r="G524" s="25">
        <f>SUM(G525)</f>
        <v>20778.3</v>
      </c>
      <c r="H524" s="52">
        <f>SUM(H525)</f>
        <v>16938.3</v>
      </c>
      <c r="I524" s="15">
        <f t="shared" si="24"/>
        <v>81.519181068711106</v>
      </c>
    </row>
    <row r="525" spans="1:10" s="12" customFormat="1" ht="47.25" customHeight="1" x14ac:dyDescent="0.2">
      <c r="A525" s="35" t="s">
        <v>227</v>
      </c>
      <c r="B525" s="23" t="s">
        <v>78</v>
      </c>
      <c r="C525" s="23" t="s">
        <v>66</v>
      </c>
      <c r="D525" s="27" t="s">
        <v>474</v>
      </c>
      <c r="E525" s="27" t="s">
        <v>474</v>
      </c>
      <c r="F525" s="24" t="s">
        <v>474</v>
      </c>
      <c r="G525" s="25">
        <f>SUM(G526+G529+G532)</f>
        <v>20778.3</v>
      </c>
      <c r="H525" s="52">
        <f>SUM(H526+H529+H532)</f>
        <v>16938.3</v>
      </c>
      <c r="I525" s="15">
        <f t="shared" si="24"/>
        <v>81.519181068711106</v>
      </c>
    </row>
    <row r="526" spans="1:10" s="12" customFormat="1" ht="32.25" customHeight="1" x14ac:dyDescent="0.2">
      <c r="A526" s="38" t="s">
        <v>229</v>
      </c>
      <c r="B526" s="23" t="s">
        <v>78</v>
      </c>
      <c r="C526" s="23" t="s">
        <v>66</v>
      </c>
      <c r="D526" s="23" t="s">
        <v>0</v>
      </c>
      <c r="E526" s="27" t="s">
        <v>474</v>
      </c>
      <c r="F526" s="24" t="s">
        <v>474</v>
      </c>
      <c r="G526" s="25">
        <f>SUM(G527)</f>
        <v>6276.3</v>
      </c>
      <c r="H526" s="52">
        <f>SUM(H527)</f>
        <v>6236.3</v>
      </c>
      <c r="I526" s="53">
        <f t="shared" ref="I526:I586" si="25">H526/G526*100</f>
        <v>99.362681834838995</v>
      </c>
    </row>
    <row r="527" spans="1:10" s="12" customFormat="1" ht="48.75" customHeight="1" x14ac:dyDescent="0.2">
      <c r="A527" s="35" t="s">
        <v>228</v>
      </c>
      <c r="B527" s="23" t="s">
        <v>78</v>
      </c>
      <c r="C527" s="23" t="s">
        <v>66</v>
      </c>
      <c r="D527" s="23" t="s">
        <v>0</v>
      </c>
      <c r="E527" s="23" t="s">
        <v>79</v>
      </c>
      <c r="F527" s="24" t="s">
        <v>474</v>
      </c>
      <c r="G527" s="25">
        <f>SUM(G528)</f>
        <v>6276.3</v>
      </c>
      <c r="H527" s="52">
        <f>SUM(H528)</f>
        <v>6236.3</v>
      </c>
      <c r="I527" s="53">
        <f t="shared" si="25"/>
        <v>99.362681834838995</v>
      </c>
    </row>
    <row r="528" spans="1:10" s="12" customFormat="1" ht="19.5" customHeight="1" x14ac:dyDescent="0.3">
      <c r="A528" s="33" t="s">
        <v>138</v>
      </c>
      <c r="B528" s="23" t="s">
        <v>78</v>
      </c>
      <c r="C528" s="23" t="s">
        <v>66</v>
      </c>
      <c r="D528" s="23" t="s">
        <v>0</v>
      </c>
      <c r="E528" s="23" t="s">
        <v>79</v>
      </c>
      <c r="F528" s="23" t="s">
        <v>130</v>
      </c>
      <c r="G528" s="25">
        <v>6276.3</v>
      </c>
      <c r="H528" s="52">
        <v>6236.3</v>
      </c>
      <c r="I528" s="53">
        <f t="shared" si="25"/>
        <v>99.362681834838995</v>
      </c>
      <c r="J528" s="16"/>
    </row>
    <row r="529" spans="1:9" s="12" customFormat="1" ht="111.75" customHeight="1" x14ac:dyDescent="0.2">
      <c r="A529" s="33" t="s">
        <v>456</v>
      </c>
      <c r="B529" s="23" t="s">
        <v>78</v>
      </c>
      <c r="C529" s="23" t="s">
        <v>66</v>
      </c>
      <c r="D529" s="23" t="s">
        <v>1</v>
      </c>
      <c r="E529" s="27" t="s">
        <v>474</v>
      </c>
      <c r="F529" s="24" t="s">
        <v>474</v>
      </c>
      <c r="G529" s="25">
        <f>SUM(G530)</f>
        <v>14200</v>
      </c>
      <c r="H529" s="52">
        <f>SUM(H530)</f>
        <v>10400</v>
      </c>
      <c r="I529" s="53">
        <f t="shared" si="25"/>
        <v>73.239436619718319</v>
      </c>
    </row>
    <row r="530" spans="1:9" s="12" customFormat="1" ht="97.5" customHeight="1" x14ac:dyDescent="0.2">
      <c r="A530" s="33" t="s">
        <v>457</v>
      </c>
      <c r="B530" s="23" t="s">
        <v>78</v>
      </c>
      <c r="C530" s="23" t="s">
        <v>66</v>
      </c>
      <c r="D530" s="23" t="s">
        <v>1</v>
      </c>
      <c r="E530" s="23" t="s">
        <v>458</v>
      </c>
      <c r="F530" s="24" t="s">
        <v>474</v>
      </c>
      <c r="G530" s="25">
        <f>SUM(G531)</f>
        <v>14200</v>
      </c>
      <c r="H530" s="52">
        <f>SUM(H531)</f>
        <v>10400</v>
      </c>
      <c r="I530" s="53">
        <f t="shared" si="25"/>
        <v>73.239436619718319</v>
      </c>
    </row>
    <row r="531" spans="1:9" s="12" customFormat="1" ht="16.5" customHeight="1" x14ac:dyDescent="0.2">
      <c r="A531" s="33" t="s">
        <v>138</v>
      </c>
      <c r="B531" s="23" t="s">
        <v>78</v>
      </c>
      <c r="C531" s="23" t="s">
        <v>66</v>
      </c>
      <c r="D531" s="23" t="s">
        <v>1</v>
      </c>
      <c r="E531" s="23" t="s">
        <v>458</v>
      </c>
      <c r="F531" s="23" t="s">
        <v>130</v>
      </c>
      <c r="G531" s="25">
        <v>14200</v>
      </c>
      <c r="H531" s="52">
        <v>10400</v>
      </c>
      <c r="I531" s="53">
        <f t="shared" si="25"/>
        <v>73.239436619718319</v>
      </c>
    </row>
    <row r="532" spans="1:9" s="12" customFormat="1" ht="33.6" customHeight="1" x14ac:dyDescent="0.2">
      <c r="A532" s="33" t="s">
        <v>459</v>
      </c>
      <c r="B532" s="23" t="s">
        <v>78</v>
      </c>
      <c r="C532" s="23" t="s">
        <v>66</v>
      </c>
      <c r="D532" s="23" t="s">
        <v>2</v>
      </c>
      <c r="E532" s="27" t="s">
        <v>474</v>
      </c>
      <c r="F532" s="24" t="s">
        <v>474</v>
      </c>
      <c r="G532" s="25">
        <f>SUM(G533)</f>
        <v>302</v>
      </c>
      <c r="H532" s="52">
        <f>SUM(H533)</f>
        <v>302</v>
      </c>
      <c r="I532" s="53">
        <f t="shared" si="25"/>
        <v>100</v>
      </c>
    </row>
    <row r="533" spans="1:9" s="12" customFormat="1" ht="17.25" customHeight="1" x14ac:dyDescent="0.2">
      <c r="A533" s="33" t="s">
        <v>460</v>
      </c>
      <c r="B533" s="23" t="s">
        <v>78</v>
      </c>
      <c r="C533" s="23" t="s">
        <v>66</v>
      </c>
      <c r="D533" s="23" t="s">
        <v>2</v>
      </c>
      <c r="E533" s="23" t="s">
        <v>461</v>
      </c>
      <c r="F533" s="24" t="s">
        <v>474</v>
      </c>
      <c r="G533" s="25">
        <f>SUM(G534)</f>
        <v>302</v>
      </c>
      <c r="H533" s="52">
        <f>SUM(H534)</f>
        <v>302</v>
      </c>
      <c r="I533" s="53">
        <f t="shared" si="25"/>
        <v>100</v>
      </c>
    </row>
    <row r="534" spans="1:9" s="12" customFormat="1" ht="16.5" customHeight="1" x14ac:dyDescent="0.2">
      <c r="A534" s="34" t="s">
        <v>138</v>
      </c>
      <c r="B534" s="23" t="s">
        <v>78</v>
      </c>
      <c r="C534" s="23" t="s">
        <v>66</v>
      </c>
      <c r="D534" s="23" t="s">
        <v>2</v>
      </c>
      <c r="E534" s="23" t="s">
        <v>461</v>
      </c>
      <c r="F534" s="23" t="s">
        <v>130</v>
      </c>
      <c r="G534" s="25">
        <v>302</v>
      </c>
      <c r="H534" s="52">
        <v>302</v>
      </c>
      <c r="I534" s="53">
        <f t="shared" si="25"/>
        <v>100</v>
      </c>
    </row>
    <row r="535" spans="1:9" s="12" customFormat="1" ht="32.25" customHeight="1" x14ac:dyDescent="0.2">
      <c r="A535" s="33" t="s">
        <v>230</v>
      </c>
      <c r="B535" s="23" t="s">
        <v>146</v>
      </c>
      <c r="C535" s="27" t="s">
        <v>474</v>
      </c>
      <c r="D535" s="27" t="s">
        <v>474</v>
      </c>
      <c r="E535" s="27" t="s">
        <v>474</v>
      </c>
      <c r="F535" s="24" t="s">
        <v>474</v>
      </c>
      <c r="G535" s="25">
        <f>SUM(G536)</f>
        <v>18826.5</v>
      </c>
      <c r="H535" s="52">
        <f>SUM(H536)</f>
        <v>17390.7</v>
      </c>
      <c r="I535" s="53">
        <f t="shared" si="25"/>
        <v>92.373516054497657</v>
      </c>
    </row>
    <row r="536" spans="1:9" s="12" customFormat="1" ht="19.149999999999999" customHeight="1" x14ac:dyDescent="0.2">
      <c r="A536" s="33" t="s">
        <v>231</v>
      </c>
      <c r="B536" s="23" t="s">
        <v>146</v>
      </c>
      <c r="C536" s="23" t="s">
        <v>66</v>
      </c>
      <c r="D536" s="27" t="s">
        <v>474</v>
      </c>
      <c r="E536" s="27" t="s">
        <v>474</v>
      </c>
      <c r="F536" s="24" t="s">
        <v>474</v>
      </c>
      <c r="G536" s="25">
        <f>SUM(G537+G548+G551+G554+G559)</f>
        <v>18826.5</v>
      </c>
      <c r="H536" s="52">
        <f>SUM(H537+H548+H551+H554+H559)</f>
        <v>17390.7</v>
      </c>
      <c r="I536" s="53">
        <f t="shared" si="25"/>
        <v>92.373516054497657</v>
      </c>
    </row>
    <row r="537" spans="1:9" s="12" customFormat="1" ht="47.25" customHeight="1" x14ac:dyDescent="0.2">
      <c r="A537" s="33" t="s">
        <v>145</v>
      </c>
      <c r="B537" s="23" t="s">
        <v>146</v>
      </c>
      <c r="C537" s="23" t="s">
        <v>66</v>
      </c>
      <c r="D537" s="23" t="s">
        <v>0</v>
      </c>
      <c r="E537" s="27" t="s">
        <v>474</v>
      </c>
      <c r="F537" s="24" t="s">
        <v>474</v>
      </c>
      <c r="G537" s="25">
        <f>SUM(G538+G542+G544+G546)</f>
        <v>8419.6</v>
      </c>
      <c r="H537" s="52">
        <f>SUM(H538+H542+H544+H546)</f>
        <v>8392.3000000000011</v>
      </c>
      <c r="I537" s="53">
        <f t="shared" si="25"/>
        <v>99.675756568007984</v>
      </c>
    </row>
    <row r="538" spans="1:9" s="12" customFormat="1" ht="17.25" customHeight="1" x14ac:dyDescent="0.2">
      <c r="A538" s="32" t="s">
        <v>17</v>
      </c>
      <c r="B538" s="23" t="s">
        <v>146</v>
      </c>
      <c r="C538" s="23" t="s">
        <v>66</v>
      </c>
      <c r="D538" s="23" t="s">
        <v>0</v>
      </c>
      <c r="E538" s="23" t="s">
        <v>47</v>
      </c>
      <c r="F538" s="24" t="s">
        <v>474</v>
      </c>
      <c r="G538" s="25">
        <f>SUM(G539:G541)</f>
        <v>8309.4</v>
      </c>
      <c r="H538" s="52">
        <f>SUM(H539:H541)</f>
        <v>8282.8000000000011</v>
      </c>
      <c r="I538" s="53">
        <f t="shared" si="25"/>
        <v>99.679880617132426</v>
      </c>
    </row>
    <row r="539" spans="1:9" s="12" customFormat="1" ht="32.25" customHeight="1" x14ac:dyDescent="0.2">
      <c r="A539" s="33" t="s">
        <v>18</v>
      </c>
      <c r="B539" s="23" t="s">
        <v>146</v>
      </c>
      <c r="C539" s="23" t="s">
        <v>66</v>
      </c>
      <c r="D539" s="23" t="s">
        <v>0</v>
      </c>
      <c r="E539" s="23" t="s">
        <v>47</v>
      </c>
      <c r="F539" s="23" t="s">
        <v>19</v>
      </c>
      <c r="G539" s="25">
        <v>8201.6999999999989</v>
      </c>
      <c r="H539" s="52">
        <v>8201.7000000000007</v>
      </c>
      <c r="I539" s="53">
        <f t="shared" si="25"/>
        <v>100.00000000000003</v>
      </c>
    </row>
    <row r="540" spans="1:9" s="12" customFormat="1" ht="30.75" customHeight="1" x14ac:dyDescent="0.2">
      <c r="A540" s="33" t="s">
        <v>136</v>
      </c>
      <c r="B540" s="23" t="s">
        <v>146</v>
      </c>
      <c r="C540" s="23" t="s">
        <v>66</v>
      </c>
      <c r="D540" s="23" t="s">
        <v>0</v>
      </c>
      <c r="E540" s="23" t="s">
        <v>47</v>
      </c>
      <c r="F540" s="23" t="s">
        <v>21</v>
      </c>
      <c r="G540" s="25">
        <v>99.699999999999974</v>
      </c>
      <c r="H540" s="52">
        <v>81.099999999999994</v>
      </c>
      <c r="I540" s="53">
        <f t="shared" si="25"/>
        <v>81.344032096288871</v>
      </c>
    </row>
    <row r="541" spans="1:9" s="12" customFormat="1" ht="16.5" customHeight="1" x14ac:dyDescent="0.2">
      <c r="A541" s="33" t="s">
        <v>23</v>
      </c>
      <c r="B541" s="23" t="s">
        <v>146</v>
      </c>
      <c r="C541" s="23" t="s">
        <v>66</v>
      </c>
      <c r="D541" s="23" t="s">
        <v>0</v>
      </c>
      <c r="E541" s="23" t="s">
        <v>47</v>
      </c>
      <c r="F541" s="23" t="s">
        <v>24</v>
      </c>
      <c r="G541" s="25">
        <v>8</v>
      </c>
      <c r="H541" s="52">
        <v>0</v>
      </c>
      <c r="I541" s="53">
        <f t="shared" si="25"/>
        <v>0</v>
      </c>
    </row>
    <row r="542" spans="1:9" s="12" customFormat="1" ht="32.25" customHeight="1" x14ac:dyDescent="0.2">
      <c r="A542" s="33" t="s">
        <v>310</v>
      </c>
      <c r="B542" s="23" t="s">
        <v>146</v>
      </c>
      <c r="C542" s="29">
        <v>1</v>
      </c>
      <c r="D542" s="23" t="s">
        <v>0</v>
      </c>
      <c r="E542" s="23" t="s">
        <v>311</v>
      </c>
      <c r="F542" s="24" t="s">
        <v>474</v>
      </c>
      <c r="G542" s="25">
        <f>SUM(G543)</f>
        <v>27.1</v>
      </c>
      <c r="H542" s="52">
        <f>SUM(H543)</f>
        <v>26.7</v>
      </c>
      <c r="I542" s="53">
        <f t="shared" si="25"/>
        <v>98.523985239852379</v>
      </c>
    </row>
    <row r="543" spans="1:9" ht="18.600000000000001" customHeight="1" x14ac:dyDescent="0.2">
      <c r="A543" s="33" t="s">
        <v>136</v>
      </c>
      <c r="B543" s="23" t="s">
        <v>146</v>
      </c>
      <c r="C543" s="29">
        <v>1</v>
      </c>
      <c r="D543" s="23" t="s">
        <v>0</v>
      </c>
      <c r="E543" s="23" t="s">
        <v>311</v>
      </c>
      <c r="F543" s="23" t="s">
        <v>21</v>
      </c>
      <c r="G543" s="25">
        <v>27.1</v>
      </c>
      <c r="H543" s="52">
        <v>26.7</v>
      </c>
      <c r="I543" s="53">
        <f t="shared" si="25"/>
        <v>98.523985239852379</v>
      </c>
    </row>
    <row r="544" spans="1:9" ht="31.5" customHeight="1" x14ac:dyDescent="0.2">
      <c r="A544" s="33" t="s">
        <v>316</v>
      </c>
      <c r="B544" s="23" t="s">
        <v>146</v>
      </c>
      <c r="C544" s="23" t="s">
        <v>66</v>
      </c>
      <c r="D544" s="23" t="s">
        <v>0</v>
      </c>
      <c r="E544" s="23" t="s">
        <v>317</v>
      </c>
      <c r="F544" s="24" t="s">
        <v>474</v>
      </c>
      <c r="G544" s="25">
        <f>SUM(G545)</f>
        <v>25.1</v>
      </c>
      <c r="H544" s="52">
        <f>SUM(H545)</f>
        <v>25</v>
      </c>
      <c r="I544" s="53">
        <f t="shared" si="25"/>
        <v>99.601593625497998</v>
      </c>
    </row>
    <row r="545" spans="1:9" ht="31.5" customHeight="1" x14ac:dyDescent="0.2">
      <c r="A545" s="33" t="s">
        <v>136</v>
      </c>
      <c r="B545" s="23" t="s">
        <v>146</v>
      </c>
      <c r="C545" s="23" t="s">
        <v>66</v>
      </c>
      <c r="D545" s="23" t="s">
        <v>0</v>
      </c>
      <c r="E545" s="23" t="s">
        <v>317</v>
      </c>
      <c r="F545" s="24" t="s">
        <v>21</v>
      </c>
      <c r="G545" s="25">
        <v>25.1</v>
      </c>
      <c r="H545" s="52">
        <v>25</v>
      </c>
      <c r="I545" s="53">
        <f t="shared" si="25"/>
        <v>99.601593625497998</v>
      </c>
    </row>
    <row r="546" spans="1:9" ht="36" customHeight="1" x14ac:dyDescent="0.2">
      <c r="A546" s="33" t="s">
        <v>312</v>
      </c>
      <c r="B546" s="23" t="s">
        <v>146</v>
      </c>
      <c r="C546" s="29">
        <v>1</v>
      </c>
      <c r="D546" s="23" t="s">
        <v>0</v>
      </c>
      <c r="E546" s="23" t="s">
        <v>313</v>
      </c>
      <c r="F546" s="24" t="s">
        <v>474</v>
      </c>
      <c r="G546" s="25">
        <f>SUM(G547)</f>
        <v>58</v>
      </c>
      <c r="H546" s="52">
        <f>SUM(H547)</f>
        <v>57.8</v>
      </c>
      <c r="I546" s="53">
        <f t="shared" si="25"/>
        <v>99.655172413793096</v>
      </c>
    </row>
    <row r="547" spans="1:9" ht="18" customHeight="1" x14ac:dyDescent="0.2">
      <c r="A547" s="33" t="s">
        <v>136</v>
      </c>
      <c r="B547" s="23" t="s">
        <v>146</v>
      </c>
      <c r="C547" s="29">
        <v>1</v>
      </c>
      <c r="D547" s="23" t="s">
        <v>0</v>
      </c>
      <c r="E547" s="23" t="s">
        <v>313</v>
      </c>
      <c r="F547" s="23" t="s">
        <v>21</v>
      </c>
      <c r="G547" s="25">
        <v>58</v>
      </c>
      <c r="H547" s="52">
        <v>57.8</v>
      </c>
      <c r="I547" s="53">
        <f t="shared" si="25"/>
        <v>99.655172413793096</v>
      </c>
    </row>
    <row r="548" spans="1:9" ht="19.149999999999999" customHeight="1" x14ac:dyDescent="0.2">
      <c r="A548" s="33" t="s">
        <v>232</v>
      </c>
      <c r="B548" s="23" t="s">
        <v>146</v>
      </c>
      <c r="C548" s="23" t="s">
        <v>66</v>
      </c>
      <c r="D548" s="23" t="s">
        <v>1</v>
      </c>
      <c r="E548" s="27" t="s">
        <v>474</v>
      </c>
      <c r="F548" s="24" t="s">
        <v>474</v>
      </c>
      <c r="G548" s="25">
        <f>SUM(G549)</f>
        <v>5031.5</v>
      </c>
      <c r="H548" s="52">
        <f>SUM(H549)</f>
        <v>5031.5</v>
      </c>
      <c r="I548" s="53">
        <f t="shared" si="25"/>
        <v>100</v>
      </c>
    </row>
    <row r="549" spans="1:9" ht="15.75" customHeight="1" x14ac:dyDescent="0.2">
      <c r="A549" s="33" t="s">
        <v>36</v>
      </c>
      <c r="B549" s="23" t="s">
        <v>146</v>
      </c>
      <c r="C549" s="23" t="s">
        <v>66</v>
      </c>
      <c r="D549" s="23" t="s">
        <v>1</v>
      </c>
      <c r="E549" s="23" t="s">
        <v>61</v>
      </c>
      <c r="F549" s="24" t="s">
        <v>474</v>
      </c>
      <c r="G549" s="25">
        <f>SUM(G550)</f>
        <v>5031.5</v>
      </c>
      <c r="H549" s="52">
        <f>SUM(H550)</f>
        <v>5031.5</v>
      </c>
      <c r="I549" s="53">
        <f t="shared" si="25"/>
        <v>100</v>
      </c>
    </row>
    <row r="550" spans="1:9" ht="30.75" customHeight="1" x14ac:dyDescent="0.2">
      <c r="A550" s="33" t="s">
        <v>142</v>
      </c>
      <c r="B550" s="23" t="s">
        <v>146</v>
      </c>
      <c r="C550" s="23" t="s">
        <v>66</v>
      </c>
      <c r="D550" s="23" t="s">
        <v>1</v>
      </c>
      <c r="E550" s="23" t="s">
        <v>61</v>
      </c>
      <c r="F550" s="23" t="s">
        <v>132</v>
      </c>
      <c r="G550" s="25">
        <v>5031.5</v>
      </c>
      <c r="H550" s="52">
        <v>5031.5</v>
      </c>
      <c r="I550" s="53">
        <f t="shared" si="25"/>
        <v>100</v>
      </c>
    </row>
    <row r="551" spans="1:9" ht="47.25" customHeight="1" x14ac:dyDescent="0.2">
      <c r="A551" s="33" t="s">
        <v>164</v>
      </c>
      <c r="B551" s="23" t="s">
        <v>146</v>
      </c>
      <c r="C551" s="23" t="s">
        <v>66</v>
      </c>
      <c r="D551" s="23" t="s">
        <v>2</v>
      </c>
      <c r="E551" s="27" t="s">
        <v>474</v>
      </c>
      <c r="F551" s="24" t="s">
        <v>474</v>
      </c>
      <c r="G551" s="25">
        <f>SUM(G552)</f>
        <v>250</v>
      </c>
      <c r="H551" s="52">
        <f>SUM(H552)</f>
        <v>55.3</v>
      </c>
      <c r="I551" s="53">
        <f t="shared" si="25"/>
        <v>22.119999999999997</v>
      </c>
    </row>
    <row r="552" spans="1:9" ht="47.25" customHeight="1" x14ac:dyDescent="0.2">
      <c r="A552" s="33" t="s">
        <v>235</v>
      </c>
      <c r="B552" s="23" t="s">
        <v>146</v>
      </c>
      <c r="C552" s="23" t="s">
        <v>66</v>
      </c>
      <c r="D552" s="23" t="s">
        <v>2</v>
      </c>
      <c r="E552" s="23" t="s">
        <v>163</v>
      </c>
      <c r="F552" s="24" t="s">
        <v>474</v>
      </c>
      <c r="G552" s="25">
        <f>SUM(G553)</f>
        <v>250</v>
      </c>
      <c r="H552" s="52">
        <f>SUM(H553)</f>
        <v>55.3</v>
      </c>
      <c r="I552" s="53">
        <f t="shared" si="25"/>
        <v>22.119999999999997</v>
      </c>
    </row>
    <row r="553" spans="1:9" ht="33.75" customHeight="1" x14ac:dyDescent="0.2">
      <c r="A553" s="33" t="s">
        <v>136</v>
      </c>
      <c r="B553" s="23" t="s">
        <v>146</v>
      </c>
      <c r="C553" s="23" t="s">
        <v>66</v>
      </c>
      <c r="D553" s="23" t="s">
        <v>2</v>
      </c>
      <c r="E553" s="23" t="s">
        <v>163</v>
      </c>
      <c r="F553" s="23" t="s">
        <v>21</v>
      </c>
      <c r="G553" s="25">
        <v>250</v>
      </c>
      <c r="H553" s="52">
        <v>55.3</v>
      </c>
      <c r="I553" s="53">
        <f t="shared" si="25"/>
        <v>22.119999999999997</v>
      </c>
    </row>
    <row r="554" spans="1:9" ht="31.5" customHeight="1" x14ac:dyDescent="0.2">
      <c r="A554" s="33" t="s">
        <v>238</v>
      </c>
      <c r="B554" s="23" t="s">
        <v>146</v>
      </c>
      <c r="C554" s="23" t="s">
        <v>66</v>
      </c>
      <c r="D554" s="23" t="s">
        <v>3</v>
      </c>
      <c r="E554" s="27" t="s">
        <v>474</v>
      </c>
      <c r="F554" s="24" t="s">
        <v>474</v>
      </c>
      <c r="G554" s="25">
        <f>SUM(G555)</f>
        <v>3738.8</v>
      </c>
      <c r="H554" s="52">
        <f>SUM(H555)</f>
        <v>2588.6</v>
      </c>
      <c r="I554" s="53">
        <f t="shared" si="25"/>
        <v>69.236118540708247</v>
      </c>
    </row>
    <row r="555" spans="1:9" ht="47.25" customHeight="1" x14ac:dyDescent="0.2">
      <c r="A555" s="33" t="s">
        <v>237</v>
      </c>
      <c r="B555" s="23" t="s">
        <v>146</v>
      </c>
      <c r="C555" s="23" t="s">
        <v>66</v>
      </c>
      <c r="D555" s="23" t="s">
        <v>3</v>
      </c>
      <c r="E555" s="23" t="s">
        <v>236</v>
      </c>
      <c r="F555" s="24" t="s">
        <v>474</v>
      </c>
      <c r="G555" s="25">
        <f>SUM(G556:G558)</f>
        <v>3738.8</v>
      </c>
      <c r="H555" s="52">
        <f>SUM(H556:H558)</f>
        <v>2588.6</v>
      </c>
      <c r="I555" s="53">
        <f t="shared" si="25"/>
        <v>69.236118540708247</v>
      </c>
    </row>
    <row r="556" spans="1:9" ht="47.25" customHeight="1" x14ac:dyDescent="0.2">
      <c r="A556" s="33" t="s">
        <v>18</v>
      </c>
      <c r="B556" s="23" t="s">
        <v>146</v>
      </c>
      <c r="C556" s="23" t="s">
        <v>66</v>
      </c>
      <c r="D556" s="23" t="s">
        <v>3</v>
      </c>
      <c r="E556" s="23" t="s">
        <v>236</v>
      </c>
      <c r="F556" s="23" t="s">
        <v>19</v>
      </c>
      <c r="G556" s="25">
        <v>24</v>
      </c>
      <c r="H556" s="52">
        <v>24</v>
      </c>
      <c r="I556" s="53">
        <f t="shared" si="25"/>
        <v>100</v>
      </c>
    </row>
    <row r="557" spans="1:9" ht="32.25" customHeight="1" x14ac:dyDescent="0.2">
      <c r="A557" s="33" t="s">
        <v>136</v>
      </c>
      <c r="B557" s="23" t="s">
        <v>146</v>
      </c>
      <c r="C557" s="23" t="s">
        <v>66</v>
      </c>
      <c r="D557" s="23" t="s">
        <v>3</v>
      </c>
      <c r="E557" s="23" t="s">
        <v>236</v>
      </c>
      <c r="F557" s="23" t="s">
        <v>21</v>
      </c>
      <c r="G557" s="25">
        <v>3324</v>
      </c>
      <c r="H557" s="52">
        <v>2191.6</v>
      </c>
      <c r="I557" s="53">
        <f t="shared" si="25"/>
        <v>65.932611311672687</v>
      </c>
    </row>
    <row r="558" spans="1:9" ht="18" customHeight="1" x14ac:dyDescent="0.2">
      <c r="A558" s="33" t="s">
        <v>23</v>
      </c>
      <c r="B558" s="23" t="s">
        <v>146</v>
      </c>
      <c r="C558" s="23" t="s">
        <v>66</v>
      </c>
      <c r="D558" s="23" t="s">
        <v>3</v>
      </c>
      <c r="E558" s="23" t="s">
        <v>236</v>
      </c>
      <c r="F558" s="23" t="s">
        <v>24</v>
      </c>
      <c r="G558" s="25">
        <v>390.8</v>
      </c>
      <c r="H558" s="52">
        <v>373</v>
      </c>
      <c r="I558" s="53">
        <f t="shared" si="25"/>
        <v>95.445240532241542</v>
      </c>
    </row>
    <row r="559" spans="1:9" ht="47.25" customHeight="1" x14ac:dyDescent="0.2">
      <c r="A559" s="33" t="s">
        <v>462</v>
      </c>
      <c r="B559" s="23" t="s">
        <v>146</v>
      </c>
      <c r="C559" s="23" t="s">
        <v>66</v>
      </c>
      <c r="D559" s="23" t="s">
        <v>4</v>
      </c>
      <c r="E559" s="27" t="s">
        <v>474</v>
      </c>
      <c r="F559" s="24" t="s">
        <v>474</v>
      </c>
      <c r="G559" s="25">
        <f>SUM(G560)</f>
        <v>1386.6000000000004</v>
      </c>
      <c r="H559" s="52">
        <f>SUM(H560)</f>
        <v>1323</v>
      </c>
      <c r="I559" s="53">
        <f t="shared" si="25"/>
        <v>95.413241021202921</v>
      </c>
    </row>
    <row r="560" spans="1:9" ht="31.5" customHeight="1" x14ac:dyDescent="0.2">
      <c r="A560" s="33" t="s">
        <v>316</v>
      </c>
      <c r="B560" s="23" t="s">
        <v>146</v>
      </c>
      <c r="C560" s="23" t="s">
        <v>66</v>
      </c>
      <c r="D560" s="23" t="s">
        <v>4</v>
      </c>
      <c r="E560" s="23" t="s">
        <v>317</v>
      </c>
      <c r="F560" s="24" t="s">
        <v>474</v>
      </c>
      <c r="G560" s="25">
        <f>SUM(G561:G562)</f>
        <v>1386.6000000000004</v>
      </c>
      <c r="H560" s="52">
        <f>SUM(H561:H562)</f>
        <v>1323</v>
      </c>
      <c r="I560" s="53">
        <f t="shared" si="25"/>
        <v>95.413241021202921</v>
      </c>
    </row>
    <row r="561" spans="1:9" ht="47.25" customHeight="1" x14ac:dyDescent="0.2">
      <c r="A561" s="33" t="s">
        <v>18</v>
      </c>
      <c r="B561" s="23" t="s">
        <v>146</v>
      </c>
      <c r="C561" s="23" t="s">
        <v>66</v>
      </c>
      <c r="D561" s="23" t="s">
        <v>4</v>
      </c>
      <c r="E561" s="23" t="s">
        <v>317</v>
      </c>
      <c r="F561" s="23" t="s">
        <v>19</v>
      </c>
      <c r="G561" s="25">
        <v>54.1</v>
      </c>
      <c r="H561" s="52">
        <v>54.1</v>
      </c>
      <c r="I561" s="53">
        <f t="shared" si="25"/>
        <v>100</v>
      </c>
    </row>
    <row r="562" spans="1:9" ht="31.5" customHeight="1" x14ac:dyDescent="0.2">
      <c r="A562" s="33" t="s">
        <v>136</v>
      </c>
      <c r="B562" s="23" t="s">
        <v>146</v>
      </c>
      <c r="C562" s="23" t="s">
        <v>66</v>
      </c>
      <c r="D562" s="23" t="s">
        <v>4</v>
      </c>
      <c r="E562" s="23" t="s">
        <v>317</v>
      </c>
      <c r="F562" s="23" t="s">
        <v>21</v>
      </c>
      <c r="G562" s="25">
        <v>1332.5000000000005</v>
      </c>
      <c r="H562" s="52">
        <v>1268.9000000000001</v>
      </c>
      <c r="I562" s="53">
        <f t="shared" si="25"/>
        <v>95.227016885553454</v>
      </c>
    </row>
    <row r="563" spans="1:9" ht="32.25" customHeight="1" x14ac:dyDescent="0.2">
      <c r="A563" s="35" t="s">
        <v>20</v>
      </c>
      <c r="B563" s="23" t="s">
        <v>124</v>
      </c>
      <c r="C563" s="27" t="s">
        <v>474</v>
      </c>
      <c r="D563" s="27" t="s">
        <v>474</v>
      </c>
      <c r="E563" s="27" t="s">
        <v>474</v>
      </c>
      <c r="F563" s="24" t="s">
        <v>474</v>
      </c>
      <c r="G563" s="25">
        <f>SUM(G564)</f>
        <v>4341.8</v>
      </c>
      <c r="H563" s="52">
        <f>SUM(H564)</f>
        <v>4341.8</v>
      </c>
      <c r="I563" s="53">
        <f t="shared" si="25"/>
        <v>100</v>
      </c>
    </row>
    <row r="564" spans="1:9" ht="18" customHeight="1" x14ac:dyDescent="0.2">
      <c r="A564" s="35" t="s">
        <v>49</v>
      </c>
      <c r="B564" s="23" t="s">
        <v>124</v>
      </c>
      <c r="C564" s="23" t="s">
        <v>66</v>
      </c>
      <c r="D564" s="27" t="s">
        <v>474</v>
      </c>
      <c r="E564" s="27" t="s">
        <v>474</v>
      </c>
      <c r="F564" s="24" t="s">
        <v>474</v>
      </c>
      <c r="G564" s="25">
        <f>SUM(G565+G567)</f>
        <v>4341.8</v>
      </c>
      <c r="H564" s="52">
        <f>SUM(H565+H567)</f>
        <v>4341.8</v>
      </c>
      <c r="I564" s="53">
        <f t="shared" si="25"/>
        <v>100</v>
      </c>
    </row>
    <row r="565" spans="1:9" ht="18" customHeight="1" x14ac:dyDescent="0.2">
      <c r="A565" s="35" t="s">
        <v>17</v>
      </c>
      <c r="B565" s="23" t="s">
        <v>124</v>
      </c>
      <c r="C565" s="23" t="s">
        <v>66</v>
      </c>
      <c r="D565" s="23" t="s">
        <v>46</v>
      </c>
      <c r="E565" s="23" t="s">
        <v>47</v>
      </c>
      <c r="F565" s="24" t="s">
        <v>474</v>
      </c>
      <c r="G565" s="25">
        <f>SUM(G566)</f>
        <v>3822.4000000000005</v>
      </c>
      <c r="H565" s="52">
        <f>SUM(H566)</f>
        <v>3822.4</v>
      </c>
      <c r="I565" s="53">
        <f t="shared" si="25"/>
        <v>99.999999999999986</v>
      </c>
    </row>
    <row r="566" spans="1:9" ht="47.25" customHeight="1" x14ac:dyDescent="0.2">
      <c r="A566" s="33" t="s">
        <v>18</v>
      </c>
      <c r="B566" s="23" t="s">
        <v>124</v>
      </c>
      <c r="C566" s="23" t="s">
        <v>66</v>
      </c>
      <c r="D566" s="23" t="s">
        <v>46</v>
      </c>
      <c r="E566" s="23" t="s">
        <v>47</v>
      </c>
      <c r="F566" s="23" t="s">
        <v>19</v>
      </c>
      <c r="G566" s="25">
        <v>3822.4000000000005</v>
      </c>
      <c r="H566" s="52">
        <v>3822.4</v>
      </c>
      <c r="I566" s="53">
        <f t="shared" si="25"/>
        <v>99.999999999999986</v>
      </c>
    </row>
    <row r="567" spans="1:9" ht="79.5" customHeight="1" x14ac:dyDescent="0.2">
      <c r="A567" s="33" t="s">
        <v>463</v>
      </c>
      <c r="B567" s="23" t="s">
        <v>124</v>
      </c>
      <c r="C567" s="23" t="s">
        <v>66</v>
      </c>
      <c r="D567" s="23" t="s">
        <v>46</v>
      </c>
      <c r="E567" s="23" t="s">
        <v>464</v>
      </c>
      <c r="F567" s="24" t="s">
        <v>474</v>
      </c>
      <c r="G567" s="25">
        <f>SUM(G568)</f>
        <v>519.4</v>
      </c>
      <c r="H567" s="52">
        <f>SUM(H568)</f>
        <v>519.4</v>
      </c>
      <c r="I567" s="53">
        <f t="shared" si="25"/>
        <v>100</v>
      </c>
    </row>
    <row r="568" spans="1:9" ht="47.25" customHeight="1" x14ac:dyDescent="0.2">
      <c r="A568" s="33" t="s">
        <v>18</v>
      </c>
      <c r="B568" s="23" t="s">
        <v>124</v>
      </c>
      <c r="C568" s="23" t="s">
        <v>66</v>
      </c>
      <c r="D568" s="23" t="s">
        <v>46</v>
      </c>
      <c r="E568" s="23" t="s">
        <v>464</v>
      </c>
      <c r="F568" s="23" t="s">
        <v>19</v>
      </c>
      <c r="G568" s="25">
        <v>519.4</v>
      </c>
      <c r="H568" s="52">
        <v>519.4</v>
      </c>
      <c r="I568" s="53">
        <f t="shared" si="25"/>
        <v>100</v>
      </c>
    </row>
    <row r="569" spans="1:9" ht="30.75" customHeight="1" x14ac:dyDescent="0.2">
      <c r="A569" s="35" t="s">
        <v>33</v>
      </c>
      <c r="B569" s="23" t="s">
        <v>125</v>
      </c>
      <c r="C569" s="27" t="s">
        <v>474</v>
      </c>
      <c r="D569" s="27" t="s">
        <v>474</v>
      </c>
      <c r="E569" s="27" t="s">
        <v>474</v>
      </c>
      <c r="F569" s="24" t="s">
        <v>474</v>
      </c>
      <c r="G569" s="25">
        <f>SUM(G570+G576)</f>
        <v>6238.7999999999993</v>
      </c>
      <c r="H569" s="52">
        <f>SUM(H570+H576)</f>
        <v>6223.9</v>
      </c>
      <c r="I569" s="53">
        <f t="shared" si="25"/>
        <v>99.761172020260318</v>
      </c>
    </row>
    <row r="570" spans="1:9" ht="33" customHeight="1" x14ac:dyDescent="0.2">
      <c r="A570" s="35" t="s">
        <v>48</v>
      </c>
      <c r="B570" s="23" t="s">
        <v>125</v>
      </c>
      <c r="C570" s="23" t="s">
        <v>66</v>
      </c>
      <c r="D570" s="27" t="s">
        <v>474</v>
      </c>
      <c r="E570" s="27" t="s">
        <v>474</v>
      </c>
      <c r="F570" s="24" t="s">
        <v>474</v>
      </c>
      <c r="G570" s="25">
        <f>SUM(G571+G574)</f>
        <v>2067.4</v>
      </c>
      <c r="H570" s="52">
        <f>SUM(H571+H574)</f>
        <v>2052.5</v>
      </c>
      <c r="I570" s="53">
        <f t="shared" si="25"/>
        <v>99.27928799458256</v>
      </c>
    </row>
    <row r="571" spans="1:9" ht="16.5" customHeight="1" x14ac:dyDescent="0.2">
      <c r="A571" s="35" t="s">
        <v>17</v>
      </c>
      <c r="B571" s="23" t="s">
        <v>125</v>
      </c>
      <c r="C571" s="23" t="s">
        <v>66</v>
      </c>
      <c r="D571" s="23" t="s">
        <v>46</v>
      </c>
      <c r="E571" s="23" t="s">
        <v>47</v>
      </c>
      <c r="F571" s="24" t="s">
        <v>474</v>
      </c>
      <c r="G571" s="25">
        <f>SUM(G572:G573)</f>
        <v>1864.3</v>
      </c>
      <c r="H571" s="52">
        <f>SUM(H572:H573)</f>
        <v>1849.4</v>
      </c>
      <c r="I571" s="53">
        <f t="shared" si="25"/>
        <v>99.200772407874268</v>
      </c>
    </row>
    <row r="572" spans="1:9" ht="47.25" customHeight="1" x14ac:dyDescent="0.2">
      <c r="A572" s="33" t="s">
        <v>18</v>
      </c>
      <c r="B572" s="23" t="s">
        <v>125</v>
      </c>
      <c r="C572" s="23" t="s">
        <v>66</v>
      </c>
      <c r="D572" s="23" t="s">
        <v>46</v>
      </c>
      <c r="E572" s="23" t="s">
        <v>47</v>
      </c>
      <c r="F572" s="23" t="s">
        <v>19</v>
      </c>
      <c r="G572" s="25">
        <v>1800</v>
      </c>
      <c r="H572" s="52">
        <v>1787.9</v>
      </c>
      <c r="I572" s="53">
        <f t="shared" si="25"/>
        <v>99.327777777777783</v>
      </c>
    </row>
    <row r="573" spans="1:9" ht="31.5" customHeight="1" x14ac:dyDescent="0.2">
      <c r="A573" s="33" t="s">
        <v>136</v>
      </c>
      <c r="B573" s="23" t="s">
        <v>125</v>
      </c>
      <c r="C573" s="23" t="s">
        <v>66</v>
      </c>
      <c r="D573" s="23" t="s">
        <v>46</v>
      </c>
      <c r="E573" s="23" t="s">
        <v>47</v>
      </c>
      <c r="F573" s="23" t="s">
        <v>21</v>
      </c>
      <c r="G573" s="25">
        <v>64.299999999999983</v>
      </c>
      <c r="H573" s="52">
        <v>61.5</v>
      </c>
      <c r="I573" s="53">
        <f t="shared" si="25"/>
        <v>95.645412130637666</v>
      </c>
    </row>
    <row r="574" spans="1:9" ht="78.75" customHeight="1" x14ac:dyDescent="0.2">
      <c r="A574" s="33" t="s">
        <v>463</v>
      </c>
      <c r="B574" s="23">
        <v>51</v>
      </c>
      <c r="C574" s="29">
        <v>1</v>
      </c>
      <c r="D574" s="23" t="s">
        <v>46</v>
      </c>
      <c r="E574" s="23" t="s">
        <v>464</v>
      </c>
      <c r="F574" s="24" t="s">
        <v>474</v>
      </c>
      <c r="G574" s="25">
        <f>SUM(G575)</f>
        <v>203.1</v>
      </c>
      <c r="H574" s="52">
        <f>SUM(H575)</f>
        <v>203.1</v>
      </c>
      <c r="I574" s="53">
        <f t="shared" si="25"/>
        <v>100</v>
      </c>
    </row>
    <row r="575" spans="1:9" ht="31.5" customHeight="1" x14ac:dyDescent="0.2">
      <c r="A575" s="33" t="s">
        <v>136</v>
      </c>
      <c r="B575" s="23">
        <v>51</v>
      </c>
      <c r="C575" s="29">
        <v>1</v>
      </c>
      <c r="D575" s="23" t="s">
        <v>46</v>
      </c>
      <c r="E575" s="23" t="s">
        <v>464</v>
      </c>
      <c r="F575" s="23" t="s">
        <v>21</v>
      </c>
      <c r="G575" s="25">
        <v>203.1</v>
      </c>
      <c r="H575" s="52">
        <v>203.1</v>
      </c>
      <c r="I575" s="53">
        <f t="shared" si="25"/>
        <v>100</v>
      </c>
    </row>
    <row r="576" spans="1:9" ht="31.5" customHeight="1" x14ac:dyDescent="0.2">
      <c r="A576" s="33" t="s">
        <v>378</v>
      </c>
      <c r="B576" s="23" t="s">
        <v>125</v>
      </c>
      <c r="C576" s="23" t="s">
        <v>113</v>
      </c>
      <c r="D576" s="27" t="s">
        <v>474</v>
      </c>
      <c r="E576" s="27" t="s">
        <v>474</v>
      </c>
      <c r="F576" s="24" t="s">
        <v>474</v>
      </c>
      <c r="G576" s="25">
        <f>SUM(G577)</f>
        <v>4171.3999999999996</v>
      </c>
      <c r="H576" s="52">
        <f>SUM(H577)</f>
        <v>4171.3999999999996</v>
      </c>
      <c r="I576" s="53">
        <f t="shared" si="25"/>
        <v>100</v>
      </c>
    </row>
    <row r="577" spans="1:9" ht="48" customHeight="1" x14ac:dyDescent="0.2">
      <c r="A577" s="33" t="s">
        <v>379</v>
      </c>
      <c r="B577" s="23" t="s">
        <v>125</v>
      </c>
      <c r="C577" s="23" t="s">
        <v>113</v>
      </c>
      <c r="D577" s="23" t="s">
        <v>46</v>
      </c>
      <c r="E577" s="23" t="s">
        <v>377</v>
      </c>
      <c r="F577" s="24" t="s">
        <v>474</v>
      </c>
      <c r="G577" s="25">
        <f>SUM(G578)</f>
        <v>4171.3999999999996</v>
      </c>
      <c r="H577" s="52">
        <f>SUM(H578)</f>
        <v>4171.3999999999996</v>
      </c>
      <c r="I577" s="53">
        <f t="shared" si="25"/>
        <v>100</v>
      </c>
    </row>
    <row r="578" spans="1:9" ht="18" customHeight="1" x14ac:dyDescent="0.2">
      <c r="A578" s="33" t="s">
        <v>23</v>
      </c>
      <c r="B578" s="23" t="s">
        <v>125</v>
      </c>
      <c r="C578" s="23" t="s">
        <v>113</v>
      </c>
      <c r="D578" s="23" t="s">
        <v>46</v>
      </c>
      <c r="E578" s="23" t="s">
        <v>377</v>
      </c>
      <c r="F578" s="23" t="s">
        <v>24</v>
      </c>
      <c r="G578" s="25">
        <v>4171.3999999999996</v>
      </c>
      <c r="H578" s="52">
        <v>4171.3999999999996</v>
      </c>
      <c r="I578" s="53">
        <f t="shared" si="25"/>
        <v>100</v>
      </c>
    </row>
    <row r="579" spans="1:9" ht="31.5" x14ac:dyDescent="0.2">
      <c r="A579" s="33" t="s">
        <v>37</v>
      </c>
      <c r="B579" s="23" t="s">
        <v>52</v>
      </c>
      <c r="C579" s="27" t="s">
        <v>474</v>
      </c>
      <c r="D579" s="27" t="s">
        <v>474</v>
      </c>
      <c r="E579" s="27" t="s">
        <v>474</v>
      </c>
      <c r="F579" s="24" t="s">
        <v>474</v>
      </c>
      <c r="G579" s="25">
        <f>SUM(G580+G594+G610)</f>
        <v>138306.30000000002</v>
      </c>
      <c r="H579" s="52">
        <f>SUM(H580+H594+H610)</f>
        <v>138096.70000000001</v>
      </c>
      <c r="I579" s="53">
        <f t="shared" si="25"/>
        <v>99.848452312006032</v>
      </c>
    </row>
    <row r="580" spans="1:9" ht="31.5" x14ac:dyDescent="0.2">
      <c r="A580" s="35" t="s">
        <v>22</v>
      </c>
      <c r="B580" s="23" t="s">
        <v>52</v>
      </c>
      <c r="C580" s="23" t="s">
        <v>66</v>
      </c>
      <c r="D580" s="27" t="s">
        <v>474</v>
      </c>
      <c r="E580" s="27" t="s">
        <v>474</v>
      </c>
      <c r="F580" s="24" t="s">
        <v>474</v>
      </c>
      <c r="G580" s="25">
        <f>SUM(G581+G585+G588+G591)</f>
        <v>128981.80000000002</v>
      </c>
      <c r="H580" s="52">
        <f>SUM(H581+H585+H588+H591)</f>
        <v>128858.30000000002</v>
      </c>
      <c r="I580" s="53">
        <f t="shared" si="25"/>
        <v>99.904250056984793</v>
      </c>
    </row>
    <row r="581" spans="1:9" ht="16.5" customHeight="1" x14ac:dyDescent="0.2">
      <c r="A581" s="35" t="s">
        <v>17</v>
      </c>
      <c r="B581" s="23" t="s">
        <v>52</v>
      </c>
      <c r="C581" s="23" t="s">
        <v>66</v>
      </c>
      <c r="D581" s="23" t="s">
        <v>46</v>
      </c>
      <c r="E581" s="23" t="s">
        <v>47</v>
      </c>
      <c r="F581" s="24" t="s">
        <v>474</v>
      </c>
      <c r="G581" s="25">
        <f>SUM(G582:G584)</f>
        <v>126803.8</v>
      </c>
      <c r="H581" s="52">
        <f>SUM(H582:H584)</f>
        <v>126680.3</v>
      </c>
      <c r="I581" s="53">
        <f t="shared" si="25"/>
        <v>99.902605442423649</v>
      </c>
    </row>
    <row r="582" spans="1:9" ht="47.25" x14ac:dyDescent="0.2">
      <c r="A582" s="33" t="s">
        <v>18</v>
      </c>
      <c r="B582" s="23" t="s">
        <v>52</v>
      </c>
      <c r="C582" s="23" t="s">
        <v>66</v>
      </c>
      <c r="D582" s="23" t="s">
        <v>46</v>
      </c>
      <c r="E582" s="23" t="s">
        <v>47</v>
      </c>
      <c r="F582" s="23" t="s">
        <v>19</v>
      </c>
      <c r="G582" s="25">
        <f>121574.6+3983.4</f>
        <v>125558</v>
      </c>
      <c r="H582" s="55">
        <f>121531.6+3983.3</f>
        <v>125514.90000000001</v>
      </c>
      <c r="I582" s="53">
        <f t="shared" si="25"/>
        <v>99.965673234680395</v>
      </c>
    </row>
    <row r="583" spans="1:9" ht="31.5" x14ac:dyDescent="0.2">
      <c r="A583" s="33" t="s">
        <v>136</v>
      </c>
      <c r="B583" s="23" t="s">
        <v>52</v>
      </c>
      <c r="C583" s="23" t="s">
        <v>66</v>
      </c>
      <c r="D583" s="23" t="s">
        <v>46</v>
      </c>
      <c r="E583" s="23" t="s">
        <v>47</v>
      </c>
      <c r="F583" s="23" t="s">
        <v>21</v>
      </c>
      <c r="G583" s="25">
        <f>847.3+19.8</f>
        <v>867.09999999999991</v>
      </c>
      <c r="H583" s="52">
        <f>768.3+18.4</f>
        <v>786.69999999999993</v>
      </c>
      <c r="I583" s="53">
        <f t="shared" si="25"/>
        <v>90.727713066543657</v>
      </c>
    </row>
    <row r="584" spans="1:9" x14ac:dyDescent="0.2">
      <c r="A584" s="33" t="s">
        <v>23</v>
      </c>
      <c r="B584" s="23" t="s">
        <v>52</v>
      </c>
      <c r="C584" s="23" t="s">
        <v>66</v>
      </c>
      <c r="D584" s="23" t="s">
        <v>46</v>
      </c>
      <c r="E584" s="23" t="s">
        <v>47</v>
      </c>
      <c r="F584" s="23" t="s">
        <v>24</v>
      </c>
      <c r="G584" s="25">
        <v>378.7</v>
      </c>
      <c r="H584" s="52">
        <v>378.7</v>
      </c>
      <c r="I584" s="53">
        <f t="shared" si="25"/>
        <v>100</v>
      </c>
    </row>
    <row r="585" spans="1:9" ht="78.75" x14ac:dyDescent="0.2">
      <c r="A585" s="33" t="s">
        <v>463</v>
      </c>
      <c r="B585" s="23">
        <v>52</v>
      </c>
      <c r="C585" s="29">
        <v>1</v>
      </c>
      <c r="D585" s="23" t="s">
        <v>46</v>
      </c>
      <c r="E585" s="23" t="s">
        <v>464</v>
      </c>
      <c r="F585" s="24" t="s">
        <v>474</v>
      </c>
      <c r="G585" s="25">
        <f>SUM(G586:G587)</f>
        <v>145.1</v>
      </c>
      <c r="H585" s="52">
        <f>SUM(H586:H587)</f>
        <v>145.1</v>
      </c>
      <c r="I585" s="53">
        <f t="shared" si="25"/>
        <v>100</v>
      </c>
    </row>
    <row r="586" spans="1:9" ht="51" customHeight="1" x14ac:dyDescent="0.2">
      <c r="A586" s="33" t="s">
        <v>18</v>
      </c>
      <c r="B586" s="23">
        <v>52</v>
      </c>
      <c r="C586" s="29">
        <v>1</v>
      </c>
      <c r="D586" s="23" t="s">
        <v>46</v>
      </c>
      <c r="E586" s="23" t="s">
        <v>464</v>
      </c>
      <c r="F586" s="23" t="s">
        <v>19</v>
      </c>
      <c r="G586" s="25">
        <v>103.8</v>
      </c>
      <c r="H586" s="52">
        <v>103.8</v>
      </c>
      <c r="I586" s="53">
        <f t="shared" si="25"/>
        <v>100</v>
      </c>
    </row>
    <row r="587" spans="1:9" ht="31.5" customHeight="1" x14ac:dyDescent="0.2">
      <c r="A587" s="33" t="s">
        <v>136</v>
      </c>
      <c r="B587" s="23">
        <v>52</v>
      </c>
      <c r="C587" s="29">
        <v>1</v>
      </c>
      <c r="D587" s="23" t="s">
        <v>46</v>
      </c>
      <c r="E587" s="23" t="s">
        <v>464</v>
      </c>
      <c r="F587" s="23" t="s">
        <v>21</v>
      </c>
      <c r="G587" s="25">
        <v>41.3</v>
      </c>
      <c r="H587" s="52">
        <v>41.3</v>
      </c>
      <c r="I587" s="53">
        <f t="shared" ref="I587:I648" si="26">H587/G587*100</f>
        <v>100</v>
      </c>
    </row>
    <row r="588" spans="1:9" ht="79.5" customHeight="1" x14ac:dyDescent="0.2">
      <c r="A588" s="33" t="s">
        <v>247</v>
      </c>
      <c r="B588" s="23">
        <v>52</v>
      </c>
      <c r="C588" s="29">
        <v>1</v>
      </c>
      <c r="D588" s="23" t="s">
        <v>46</v>
      </c>
      <c r="E588" s="23" t="s">
        <v>248</v>
      </c>
      <c r="F588" s="24" t="s">
        <v>474</v>
      </c>
      <c r="G588" s="25">
        <f>SUM(G589:G590)</f>
        <v>1422.8</v>
      </c>
      <c r="H588" s="52">
        <f>SUM(H589:H590)</f>
        <v>1422.8</v>
      </c>
      <c r="I588" s="53">
        <f t="shared" si="26"/>
        <v>100</v>
      </c>
    </row>
    <row r="589" spans="1:9" ht="46.5" customHeight="1" x14ac:dyDescent="0.2">
      <c r="A589" s="33" t="s">
        <v>18</v>
      </c>
      <c r="B589" s="23">
        <v>52</v>
      </c>
      <c r="C589" s="29">
        <v>1</v>
      </c>
      <c r="D589" s="23" t="s">
        <v>46</v>
      </c>
      <c r="E589" s="23" t="s">
        <v>248</v>
      </c>
      <c r="F589" s="23" t="s">
        <v>19</v>
      </c>
      <c r="G589" s="25">
        <v>1409.6</v>
      </c>
      <c r="H589" s="52">
        <v>1409.6</v>
      </c>
      <c r="I589" s="53">
        <f t="shared" si="26"/>
        <v>100</v>
      </c>
    </row>
    <row r="590" spans="1:9" ht="32.25" customHeight="1" x14ac:dyDescent="0.2">
      <c r="A590" s="33" t="s">
        <v>136</v>
      </c>
      <c r="B590" s="23">
        <v>52</v>
      </c>
      <c r="C590" s="29">
        <v>1</v>
      </c>
      <c r="D590" s="23" t="s">
        <v>46</v>
      </c>
      <c r="E590" s="23" t="s">
        <v>248</v>
      </c>
      <c r="F590" s="23" t="s">
        <v>21</v>
      </c>
      <c r="G590" s="25">
        <v>13.2</v>
      </c>
      <c r="H590" s="52">
        <v>13.2</v>
      </c>
      <c r="I590" s="53">
        <f t="shared" si="26"/>
        <v>100</v>
      </c>
    </row>
    <row r="591" spans="1:9" ht="63" x14ac:dyDescent="0.2">
      <c r="A591" s="33" t="s">
        <v>39</v>
      </c>
      <c r="B591" s="23">
        <v>52</v>
      </c>
      <c r="C591" s="23">
        <v>1</v>
      </c>
      <c r="D591" s="23" t="s">
        <v>46</v>
      </c>
      <c r="E591" s="23" t="s">
        <v>85</v>
      </c>
      <c r="F591" s="24" t="s">
        <v>474</v>
      </c>
      <c r="G591" s="25">
        <f>SUM(G592:G593)</f>
        <v>610.09999999999991</v>
      </c>
      <c r="H591" s="52">
        <f>SUM(H592:H593)</f>
        <v>610.09999999999991</v>
      </c>
      <c r="I591" s="53">
        <f t="shared" si="26"/>
        <v>100</v>
      </c>
    </row>
    <row r="592" spans="1:9" ht="47.25" x14ac:dyDescent="0.2">
      <c r="A592" s="33" t="s">
        <v>18</v>
      </c>
      <c r="B592" s="23">
        <v>52</v>
      </c>
      <c r="C592" s="23">
        <v>1</v>
      </c>
      <c r="D592" s="23" t="s">
        <v>46</v>
      </c>
      <c r="E592" s="23" t="s">
        <v>85</v>
      </c>
      <c r="F592" s="23" t="s">
        <v>19</v>
      </c>
      <c r="G592" s="25">
        <v>539.79999999999995</v>
      </c>
      <c r="H592" s="52">
        <v>539.79999999999995</v>
      </c>
      <c r="I592" s="53">
        <f t="shared" si="26"/>
        <v>100</v>
      </c>
    </row>
    <row r="593" spans="1:9" ht="31.5" x14ac:dyDescent="0.2">
      <c r="A593" s="33" t="s">
        <v>136</v>
      </c>
      <c r="B593" s="23">
        <v>52</v>
      </c>
      <c r="C593" s="23">
        <v>1</v>
      </c>
      <c r="D593" s="23" t="s">
        <v>46</v>
      </c>
      <c r="E593" s="23" t="s">
        <v>85</v>
      </c>
      <c r="F593" s="23" t="s">
        <v>21</v>
      </c>
      <c r="G593" s="25">
        <v>70.3</v>
      </c>
      <c r="H593" s="52">
        <v>70.3</v>
      </c>
      <c r="I593" s="53">
        <f t="shared" si="26"/>
        <v>100</v>
      </c>
    </row>
    <row r="594" spans="1:9" ht="16.5" customHeight="1" x14ac:dyDescent="0.2">
      <c r="A594" s="35" t="s">
        <v>25</v>
      </c>
      <c r="B594" s="23" t="s">
        <v>52</v>
      </c>
      <c r="C594" s="23" t="s">
        <v>113</v>
      </c>
      <c r="D594" s="27" t="s">
        <v>474</v>
      </c>
      <c r="E594" s="27" t="s">
        <v>474</v>
      </c>
      <c r="F594" s="24" t="s">
        <v>474</v>
      </c>
      <c r="G594" s="25">
        <f>SUM(G595+G597+G599+G601+G604+G607)</f>
        <v>5822.6</v>
      </c>
      <c r="H594" s="52">
        <f>SUM(H595+H597+H599+H601+H604+H607)</f>
        <v>5736.5</v>
      </c>
      <c r="I594" s="53">
        <f t="shared" si="26"/>
        <v>98.521279153642695</v>
      </c>
    </row>
    <row r="595" spans="1:9" ht="47.25" x14ac:dyDescent="0.2">
      <c r="A595" s="35" t="s">
        <v>465</v>
      </c>
      <c r="B595" s="23" t="s">
        <v>52</v>
      </c>
      <c r="C595" s="23" t="s">
        <v>113</v>
      </c>
      <c r="D595" s="23" t="s">
        <v>46</v>
      </c>
      <c r="E595" s="23" t="s">
        <v>466</v>
      </c>
      <c r="F595" s="24" t="s">
        <v>474</v>
      </c>
      <c r="G595" s="25">
        <f>SUM(G596)</f>
        <v>52.6</v>
      </c>
      <c r="H595" s="52">
        <f>SUM(H596)</f>
        <v>52.6</v>
      </c>
      <c r="I595" s="53">
        <f t="shared" si="26"/>
        <v>100</v>
      </c>
    </row>
    <row r="596" spans="1:9" ht="65.25" customHeight="1" x14ac:dyDescent="0.2">
      <c r="A596" s="33" t="s">
        <v>135</v>
      </c>
      <c r="B596" s="23" t="s">
        <v>52</v>
      </c>
      <c r="C596" s="23" t="s">
        <v>113</v>
      </c>
      <c r="D596" s="23" t="s">
        <v>46</v>
      </c>
      <c r="E596" s="23" t="s">
        <v>466</v>
      </c>
      <c r="F596" s="23" t="s">
        <v>19</v>
      </c>
      <c r="G596" s="25">
        <v>52.6</v>
      </c>
      <c r="H596" s="52">
        <v>52.6</v>
      </c>
      <c r="I596" s="53">
        <f t="shared" si="26"/>
        <v>100</v>
      </c>
    </row>
    <row r="597" spans="1:9" ht="63" x14ac:dyDescent="0.2">
      <c r="A597" s="33" t="s">
        <v>467</v>
      </c>
      <c r="B597" s="23" t="s">
        <v>52</v>
      </c>
      <c r="C597" s="23" t="s">
        <v>113</v>
      </c>
      <c r="D597" s="23" t="s">
        <v>46</v>
      </c>
      <c r="E597" s="23" t="s">
        <v>468</v>
      </c>
      <c r="F597" s="24" t="s">
        <v>474</v>
      </c>
      <c r="G597" s="25">
        <f>SUM(G598)</f>
        <v>139.6</v>
      </c>
      <c r="H597" s="52">
        <f>SUM(H598)</f>
        <v>139.6</v>
      </c>
      <c r="I597" s="53">
        <f t="shared" si="26"/>
        <v>100</v>
      </c>
    </row>
    <row r="598" spans="1:9" ht="65.25" customHeight="1" x14ac:dyDescent="0.2">
      <c r="A598" s="33" t="s">
        <v>135</v>
      </c>
      <c r="B598" s="23" t="s">
        <v>52</v>
      </c>
      <c r="C598" s="23" t="s">
        <v>113</v>
      </c>
      <c r="D598" s="23" t="s">
        <v>46</v>
      </c>
      <c r="E598" s="23" t="s">
        <v>468</v>
      </c>
      <c r="F598" s="23" t="s">
        <v>19</v>
      </c>
      <c r="G598" s="25">
        <v>139.6</v>
      </c>
      <c r="H598" s="52">
        <v>139.6</v>
      </c>
      <c r="I598" s="53">
        <f t="shared" si="26"/>
        <v>100</v>
      </c>
    </row>
    <row r="599" spans="1:9" ht="48.75" customHeight="1" x14ac:dyDescent="0.2">
      <c r="A599" s="34" t="s">
        <v>45</v>
      </c>
      <c r="B599" s="23" t="s">
        <v>52</v>
      </c>
      <c r="C599" s="23" t="s">
        <v>113</v>
      </c>
      <c r="D599" s="23" t="s">
        <v>46</v>
      </c>
      <c r="E599" s="23" t="s">
        <v>55</v>
      </c>
      <c r="F599" s="24" t="s">
        <v>474</v>
      </c>
      <c r="G599" s="25">
        <f>SUM(G600)</f>
        <v>13.8</v>
      </c>
      <c r="H599" s="52">
        <f>SUM(H600)</f>
        <v>7.6</v>
      </c>
      <c r="I599" s="53">
        <f t="shared" si="26"/>
        <v>55.072463768115931</v>
      </c>
    </row>
    <row r="600" spans="1:9" ht="31.5" x14ac:dyDescent="0.2">
      <c r="A600" s="33" t="s">
        <v>136</v>
      </c>
      <c r="B600" s="23" t="s">
        <v>52</v>
      </c>
      <c r="C600" s="23" t="s">
        <v>113</v>
      </c>
      <c r="D600" s="23" t="s">
        <v>46</v>
      </c>
      <c r="E600" s="23" t="s">
        <v>55</v>
      </c>
      <c r="F600" s="23" t="s">
        <v>21</v>
      </c>
      <c r="G600" s="25">
        <v>13.8</v>
      </c>
      <c r="H600" s="52">
        <v>7.6</v>
      </c>
      <c r="I600" s="53">
        <f t="shared" si="26"/>
        <v>55.072463768115931</v>
      </c>
    </row>
    <row r="601" spans="1:9" ht="47.25" x14ac:dyDescent="0.2">
      <c r="A601" s="34" t="s">
        <v>275</v>
      </c>
      <c r="B601" s="23" t="s">
        <v>52</v>
      </c>
      <c r="C601" s="23" t="s">
        <v>113</v>
      </c>
      <c r="D601" s="23" t="s">
        <v>46</v>
      </c>
      <c r="E601" s="23" t="s">
        <v>54</v>
      </c>
      <c r="F601" s="24" t="s">
        <v>474</v>
      </c>
      <c r="G601" s="25">
        <f>SUM(G602:G603)</f>
        <v>756.00000000000011</v>
      </c>
      <c r="H601" s="52">
        <f>SUM(H602:H603)</f>
        <v>756</v>
      </c>
      <c r="I601" s="53">
        <f t="shared" si="26"/>
        <v>99.999999999999986</v>
      </c>
    </row>
    <row r="602" spans="1:9" ht="64.5" customHeight="1" x14ac:dyDescent="0.2">
      <c r="A602" s="33" t="s">
        <v>135</v>
      </c>
      <c r="B602" s="23" t="s">
        <v>52</v>
      </c>
      <c r="C602" s="23" t="s">
        <v>113</v>
      </c>
      <c r="D602" s="23" t="s">
        <v>46</v>
      </c>
      <c r="E602" s="23" t="s">
        <v>54</v>
      </c>
      <c r="F602" s="23" t="s">
        <v>19</v>
      </c>
      <c r="G602" s="25">
        <v>747.80000000000007</v>
      </c>
      <c r="H602" s="52">
        <v>747.8</v>
      </c>
      <c r="I602" s="53">
        <f t="shared" si="26"/>
        <v>99.999999999999986</v>
      </c>
    </row>
    <row r="603" spans="1:9" ht="31.5" customHeight="1" x14ac:dyDescent="0.2">
      <c r="A603" s="33" t="s">
        <v>136</v>
      </c>
      <c r="B603" s="23" t="s">
        <v>52</v>
      </c>
      <c r="C603" s="23" t="s">
        <v>113</v>
      </c>
      <c r="D603" s="23" t="s">
        <v>46</v>
      </c>
      <c r="E603" s="23" t="s">
        <v>54</v>
      </c>
      <c r="F603" s="23" t="s">
        <v>21</v>
      </c>
      <c r="G603" s="25">
        <v>8.2000000000000028</v>
      </c>
      <c r="H603" s="52">
        <v>8.1999999999999993</v>
      </c>
      <c r="I603" s="53">
        <f t="shared" si="26"/>
        <v>99.999999999999957</v>
      </c>
    </row>
    <row r="604" spans="1:9" ht="78.75" x14ac:dyDescent="0.2">
      <c r="A604" s="34" t="s">
        <v>356</v>
      </c>
      <c r="B604" s="23" t="s">
        <v>52</v>
      </c>
      <c r="C604" s="23" t="s">
        <v>113</v>
      </c>
      <c r="D604" s="23" t="s">
        <v>46</v>
      </c>
      <c r="E604" s="23" t="s">
        <v>355</v>
      </c>
      <c r="F604" s="24" t="s">
        <v>474</v>
      </c>
      <c r="G604" s="25">
        <f>SUM(G605:G606)</f>
        <v>755.80000000000007</v>
      </c>
      <c r="H604" s="52">
        <f>SUM(H605:H606)</f>
        <v>676.6</v>
      </c>
      <c r="I604" s="53">
        <f t="shared" si="26"/>
        <v>89.521037311458045</v>
      </c>
    </row>
    <row r="605" spans="1:9" ht="48" customHeight="1" x14ac:dyDescent="0.2">
      <c r="A605" s="33" t="s">
        <v>135</v>
      </c>
      <c r="B605" s="23" t="s">
        <v>52</v>
      </c>
      <c r="C605" s="23" t="s">
        <v>113</v>
      </c>
      <c r="D605" s="23" t="s">
        <v>46</v>
      </c>
      <c r="E605" s="23" t="s">
        <v>355</v>
      </c>
      <c r="F605" s="23" t="s">
        <v>19</v>
      </c>
      <c r="G605" s="25">
        <v>676.6</v>
      </c>
      <c r="H605" s="52">
        <v>669.5</v>
      </c>
      <c r="I605" s="53">
        <f t="shared" si="26"/>
        <v>98.950635530594141</v>
      </c>
    </row>
    <row r="606" spans="1:9" ht="31.5" x14ac:dyDescent="0.2">
      <c r="A606" s="33" t="s">
        <v>136</v>
      </c>
      <c r="B606" s="23" t="s">
        <v>52</v>
      </c>
      <c r="C606" s="23" t="s">
        <v>113</v>
      </c>
      <c r="D606" s="23" t="s">
        <v>46</v>
      </c>
      <c r="E606" s="23" t="s">
        <v>355</v>
      </c>
      <c r="F606" s="23" t="s">
        <v>21</v>
      </c>
      <c r="G606" s="25">
        <v>79.2</v>
      </c>
      <c r="H606" s="52">
        <v>7.1</v>
      </c>
      <c r="I606" s="53">
        <f t="shared" si="26"/>
        <v>8.9646464646464636</v>
      </c>
    </row>
    <row r="607" spans="1:9" ht="48" customHeight="1" x14ac:dyDescent="0.2">
      <c r="A607" s="33" t="s">
        <v>336</v>
      </c>
      <c r="B607" s="23" t="s">
        <v>52</v>
      </c>
      <c r="C607" s="23" t="s">
        <v>113</v>
      </c>
      <c r="D607" s="23" t="s">
        <v>46</v>
      </c>
      <c r="E607" s="23" t="s">
        <v>329</v>
      </c>
      <c r="F607" s="24" t="s">
        <v>474</v>
      </c>
      <c r="G607" s="25">
        <f>SUM(G608:G609)</f>
        <v>4104.8</v>
      </c>
      <c r="H607" s="52">
        <f>SUM(H608:H609)</f>
        <v>4104.0999999999995</v>
      </c>
      <c r="I607" s="53">
        <f t="shared" si="26"/>
        <v>99.982946793997257</v>
      </c>
    </row>
    <row r="608" spans="1:9" ht="32.25" customHeight="1" x14ac:dyDescent="0.2">
      <c r="A608" s="33" t="s">
        <v>134</v>
      </c>
      <c r="B608" s="23" t="s">
        <v>52</v>
      </c>
      <c r="C608" s="23" t="s">
        <v>113</v>
      </c>
      <c r="D608" s="23" t="s">
        <v>46</v>
      </c>
      <c r="E608" s="23" t="s">
        <v>329</v>
      </c>
      <c r="F608" s="23" t="s">
        <v>19</v>
      </c>
      <c r="G608" s="25">
        <v>4022.2</v>
      </c>
      <c r="H608" s="52">
        <v>4022.2</v>
      </c>
      <c r="I608" s="53">
        <f t="shared" si="26"/>
        <v>100</v>
      </c>
    </row>
    <row r="609" spans="1:9" ht="31.5" x14ac:dyDescent="0.2">
      <c r="A609" s="33" t="s">
        <v>136</v>
      </c>
      <c r="B609" s="23" t="s">
        <v>52</v>
      </c>
      <c r="C609" s="23" t="s">
        <v>113</v>
      </c>
      <c r="D609" s="23" t="s">
        <v>46</v>
      </c>
      <c r="E609" s="23" t="s">
        <v>329</v>
      </c>
      <c r="F609" s="23" t="s">
        <v>21</v>
      </c>
      <c r="G609" s="25">
        <v>82.6</v>
      </c>
      <c r="H609" s="52">
        <v>81.900000000000006</v>
      </c>
      <c r="I609" s="53">
        <f t="shared" si="26"/>
        <v>99.152542372881371</v>
      </c>
    </row>
    <row r="610" spans="1:9" ht="31.5" x14ac:dyDescent="0.2">
      <c r="A610" s="33" t="s">
        <v>264</v>
      </c>
      <c r="B610" s="23" t="s">
        <v>52</v>
      </c>
      <c r="C610" s="23" t="s">
        <v>75</v>
      </c>
      <c r="D610" s="27" t="s">
        <v>474</v>
      </c>
      <c r="E610" s="27" t="s">
        <v>474</v>
      </c>
      <c r="F610" s="24" t="s">
        <v>474</v>
      </c>
      <c r="G610" s="25">
        <f>SUM(G611)</f>
        <v>3501.9</v>
      </c>
      <c r="H610" s="52">
        <f>SUM(H611)</f>
        <v>3501.9</v>
      </c>
      <c r="I610" s="53">
        <f t="shared" si="26"/>
        <v>100</v>
      </c>
    </row>
    <row r="611" spans="1:9" ht="30.75" customHeight="1" x14ac:dyDescent="0.2">
      <c r="A611" s="33" t="s">
        <v>264</v>
      </c>
      <c r="B611" s="23" t="s">
        <v>52</v>
      </c>
      <c r="C611" s="23" t="s">
        <v>75</v>
      </c>
      <c r="D611" s="23" t="s">
        <v>46</v>
      </c>
      <c r="E611" s="23" t="s">
        <v>263</v>
      </c>
      <c r="F611" s="24" t="s">
        <v>474</v>
      </c>
      <c r="G611" s="25">
        <f>SUM(G612)</f>
        <v>3501.9</v>
      </c>
      <c r="H611" s="52">
        <f>SUM(H612)</f>
        <v>3501.9</v>
      </c>
      <c r="I611" s="53">
        <f t="shared" si="26"/>
        <v>100</v>
      </c>
    </row>
    <row r="612" spans="1:9" x14ac:dyDescent="0.2">
      <c r="A612" s="33" t="s">
        <v>23</v>
      </c>
      <c r="B612" s="23" t="s">
        <v>52</v>
      </c>
      <c r="C612" s="23" t="s">
        <v>75</v>
      </c>
      <c r="D612" s="23" t="s">
        <v>46</v>
      </c>
      <c r="E612" s="23" t="s">
        <v>263</v>
      </c>
      <c r="F612" s="23" t="s">
        <v>24</v>
      </c>
      <c r="G612" s="25">
        <v>3501.9</v>
      </c>
      <c r="H612" s="52">
        <v>3501.9</v>
      </c>
      <c r="I612" s="53">
        <f t="shared" si="26"/>
        <v>100</v>
      </c>
    </row>
    <row r="613" spans="1:9" ht="47.25" customHeight="1" x14ac:dyDescent="0.2">
      <c r="A613" s="35" t="s">
        <v>35</v>
      </c>
      <c r="B613" s="23" t="s">
        <v>83</v>
      </c>
      <c r="C613" s="27" t="s">
        <v>474</v>
      </c>
      <c r="D613" s="27" t="s">
        <v>474</v>
      </c>
      <c r="E613" s="27" t="s">
        <v>474</v>
      </c>
      <c r="F613" s="24" t="s">
        <v>474</v>
      </c>
      <c r="G613" s="25">
        <f>G614+G621</f>
        <v>329249.3</v>
      </c>
      <c r="H613" s="52">
        <f>H614+H621</f>
        <v>318892.7</v>
      </c>
      <c r="I613" s="53">
        <f t="shared" si="26"/>
        <v>96.854480784013816</v>
      </c>
    </row>
    <row r="614" spans="1:9" ht="18" customHeight="1" x14ac:dyDescent="0.2">
      <c r="A614" s="35" t="s">
        <v>84</v>
      </c>
      <c r="B614" s="23" t="s">
        <v>83</v>
      </c>
      <c r="C614" s="23" t="s">
        <v>66</v>
      </c>
      <c r="D614" s="27" t="s">
        <v>474</v>
      </c>
      <c r="E614" s="27" t="s">
        <v>474</v>
      </c>
      <c r="F614" s="24" t="s">
        <v>474</v>
      </c>
      <c r="G614" s="25">
        <f>SUM(G615+G619)</f>
        <v>29734</v>
      </c>
      <c r="H614" s="52">
        <f>SUM(H615+H619)</f>
        <v>29236.7</v>
      </c>
      <c r="I614" s="53">
        <f t="shared" si="26"/>
        <v>98.327503867626291</v>
      </c>
    </row>
    <row r="615" spans="1:9" ht="18" customHeight="1" x14ac:dyDescent="0.2">
      <c r="A615" s="35" t="s">
        <v>17</v>
      </c>
      <c r="B615" s="23" t="s">
        <v>83</v>
      </c>
      <c r="C615" s="23" t="s">
        <v>66</v>
      </c>
      <c r="D615" s="23" t="s">
        <v>46</v>
      </c>
      <c r="E615" s="23" t="s">
        <v>47</v>
      </c>
      <c r="F615" s="24" t="s">
        <v>474</v>
      </c>
      <c r="G615" s="25">
        <f>SUM(G616:G618)</f>
        <v>29715</v>
      </c>
      <c r="H615" s="52">
        <f>SUM(H616:H618)</f>
        <v>29217.7</v>
      </c>
      <c r="I615" s="53">
        <f t="shared" si="26"/>
        <v>98.326434460710075</v>
      </c>
    </row>
    <row r="616" spans="1:9" ht="47.25" customHeight="1" x14ac:dyDescent="0.2">
      <c r="A616" s="33" t="s">
        <v>18</v>
      </c>
      <c r="B616" s="23" t="s">
        <v>83</v>
      </c>
      <c r="C616" s="23" t="s">
        <v>66</v>
      </c>
      <c r="D616" s="23" t="s">
        <v>46</v>
      </c>
      <c r="E616" s="23" t="s">
        <v>47</v>
      </c>
      <c r="F616" s="23" t="s">
        <v>19</v>
      </c>
      <c r="G616" s="25">
        <v>29075.7</v>
      </c>
      <c r="H616" s="52">
        <v>28742.5</v>
      </c>
      <c r="I616" s="53">
        <f t="shared" si="26"/>
        <v>98.854025870400363</v>
      </c>
    </row>
    <row r="617" spans="1:9" ht="31.5" customHeight="1" x14ac:dyDescent="0.2">
      <c r="A617" s="33" t="s">
        <v>136</v>
      </c>
      <c r="B617" s="23" t="s">
        <v>83</v>
      </c>
      <c r="C617" s="23" t="s">
        <v>66</v>
      </c>
      <c r="D617" s="23" t="s">
        <v>46</v>
      </c>
      <c r="E617" s="23" t="s">
        <v>47</v>
      </c>
      <c r="F617" s="23" t="s">
        <v>21</v>
      </c>
      <c r="G617" s="25">
        <v>635.29999999999995</v>
      </c>
      <c r="H617" s="52">
        <v>475.2</v>
      </c>
      <c r="I617" s="53">
        <f t="shared" si="26"/>
        <v>74.799307413820245</v>
      </c>
    </row>
    <row r="618" spans="1:9" ht="18" customHeight="1" x14ac:dyDescent="0.2">
      <c r="A618" s="33" t="s">
        <v>23</v>
      </c>
      <c r="B618" s="23" t="s">
        <v>83</v>
      </c>
      <c r="C618" s="23" t="s">
        <v>66</v>
      </c>
      <c r="D618" s="23" t="s">
        <v>46</v>
      </c>
      <c r="E618" s="23" t="s">
        <v>47</v>
      </c>
      <c r="F618" s="23" t="s">
        <v>24</v>
      </c>
      <c r="G618" s="25">
        <v>4</v>
      </c>
      <c r="H618" s="52">
        <v>0</v>
      </c>
      <c r="I618" s="53">
        <f t="shared" si="26"/>
        <v>0</v>
      </c>
    </row>
    <row r="619" spans="1:9" ht="80.25" customHeight="1" x14ac:dyDescent="0.2">
      <c r="A619" s="33" t="s">
        <v>463</v>
      </c>
      <c r="B619" s="23">
        <v>52</v>
      </c>
      <c r="C619" s="29">
        <v>1</v>
      </c>
      <c r="D619" s="23" t="s">
        <v>46</v>
      </c>
      <c r="E619" s="23" t="s">
        <v>464</v>
      </c>
      <c r="F619" s="24" t="s">
        <v>474</v>
      </c>
      <c r="G619" s="52">
        <f>SUM(G620)</f>
        <v>19</v>
      </c>
      <c r="H619" s="52">
        <f>SUM(H620)</f>
        <v>19</v>
      </c>
      <c r="I619" s="53">
        <f t="shared" si="26"/>
        <v>100</v>
      </c>
    </row>
    <row r="620" spans="1:9" ht="31.5" customHeight="1" x14ac:dyDescent="0.2">
      <c r="A620" s="33" t="s">
        <v>136</v>
      </c>
      <c r="B620" s="23" t="s">
        <v>83</v>
      </c>
      <c r="C620" s="23" t="s">
        <v>66</v>
      </c>
      <c r="D620" s="23" t="s">
        <v>46</v>
      </c>
      <c r="E620" s="23" t="s">
        <v>464</v>
      </c>
      <c r="F620" s="23" t="s">
        <v>21</v>
      </c>
      <c r="G620" s="52">
        <v>19</v>
      </c>
      <c r="H620" s="52">
        <v>19</v>
      </c>
      <c r="I620" s="53">
        <f t="shared" si="26"/>
        <v>100</v>
      </c>
    </row>
    <row r="621" spans="1:9" ht="15.75" customHeight="1" x14ac:dyDescent="0.2">
      <c r="A621" s="35" t="s">
        <v>27</v>
      </c>
      <c r="B621" s="23" t="s">
        <v>83</v>
      </c>
      <c r="C621" s="23" t="s">
        <v>113</v>
      </c>
      <c r="D621" s="27" t="s">
        <v>474</v>
      </c>
      <c r="E621" s="27" t="s">
        <v>474</v>
      </c>
      <c r="F621" s="24" t="s">
        <v>474</v>
      </c>
      <c r="G621" s="25">
        <f>SUM(G622+G628+G631+G634)</f>
        <v>299515.3</v>
      </c>
      <c r="H621" s="52">
        <f>SUM(H622+H628+H631+H634)</f>
        <v>289656</v>
      </c>
      <c r="I621" s="53">
        <f t="shared" si="26"/>
        <v>96.708248293158988</v>
      </c>
    </row>
    <row r="622" spans="1:9" ht="33.75" customHeight="1" x14ac:dyDescent="0.2">
      <c r="A622" s="35" t="s">
        <v>34</v>
      </c>
      <c r="B622" s="23" t="s">
        <v>83</v>
      </c>
      <c r="C622" s="23" t="s">
        <v>113</v>
      </c>
      <c r="D622" s="23" t="s">
        <v>46</v>
      </c>
      <c r="E622" s="23" t="s">
        <v>86</v>
      </c>
      <c r="F622" s="24" t="s">
        <v>474</v>
      </c>
      <c r="G622" s="25">
        <f>SUM(G623:G627)</f>
        <v>154414.59999999998</v>
      </c>
      <c r="H622" s="52">
        <f>SUM(H623:H627)</f>
        <v>145061.29999999999</v>
      </c>
      <c r="I622" s="53">
        <f t="shared" si="26"/>
        <v>93.94273598480973</v>
      </c>
    </row>
    <row r="623" spans="1:9" ht="32.25" customHeight="1" x14ac:dyDescent="0.2">
      <c r="A623" s="33" t="s">
        <v>136</v>
      </c>
      <c r="B623" s="23" t="s">
        <v>83</v>
      </c>
      <c r="C623" s="23" t="s">
        <v>113</v>
      </c>
      <c r="D623" s="23" t="s">
        <v>46</v>
      </c>
      <c r="E623" s="23" t="s">
        <v>86</v>
      </c>
      <c r="F623" s="23" t="s">
        <v>21</v>
      </c>
      <c r="G623" s="25">
        <v>1680</v>
      </c>
      <c r="H623" s="52">
        <v>1680</v>
      </c>
      <c r="I623" s="53">
        <f t="shared" si="26"/>
        <v>100</v>
      </c>
    </row>
    <row r="624" spans="1:9" ht="16.5" customHeight="1" x14ac:dyDescent="0.2">
      <c r="A624" s="33" t="s">
        <v>138</v>
      </c>
      <c r="B624" s="23" t="s">
        <v>83</v>
      </c>
      <c r="C624" s="23" t="s">
        <v>113</v>
      </c>
      <c r="D624" s="23" t="s">
        <v>46</v>
      </c>
      <c r="E624" s="23" t="s">
        <v>86</v>
      </c>
      <c r="F624" s="23" t="s">
        <v>130</v>
      </c>
      <c r="G624" s="25">
        <v>570</v>
      </c>
      <c r="H624" s="52">
        <v>570</v>
      </c>
      <c r="I624" s="53">
        <f t="shared" si="26"/>
        <v>100</v>
      </c>
    </row>
    <row r="625" spans="1:9" ht="17.25" customHeight="1" x14ac:dyDescent="0.2">
      <c r="A625" s="33" t="s">
        <v>9</v>
      </c>
      <c r="B625" s="23" t="s">
        <v>83</v>
      </c>
      <c r="C625" s="23" t="s">
        <v>113</v>
      </c>
      <c r="D625" s="23" t="s">
        <v>46</v>
      </c>
      <c r="E625" s="23" t="s">
        <v>86</v>
      </c>
      <c r="F625" s="23" t="s">
        <v>28</v>
      </c>
      <c r="G625" s="25">
        <v>142644.79999999999</v>
      </c>
      <c r="H625" s="52">
        <f>5462.4+137182.4</f>
        <v>142644.79999999999</v>
      </c>
      <c r="I625" s="53">
        <f t="shared" si="26"/>
        <v>100</v>
      </c>
    </row>
    <row r="626" spans="1:9" ht="32.25" customHeight="1" x14ac:dyDescent="0.2">
      <c r="A626" s="33" t="s">
        <v>142</v>
      </c>
      <c r="B626" s="23" t="s">
        <v>83</v>
      </c>
      <c r="C626" s="23" t="s">
        <v>113</v>
      </c>
      <c r="D626" s="23" t="s">
        <v>46</v>
      </c>
      <c r="E626" s="23" t="s">
        <v>86</v>
      </c>
      <c r="F626" s="23" t="s">
        <v>132</v>
      </c>
      <c r="G626" s="25">
        <v>166.5</v>
      </c>
      <c r="H626" s="52">
        <v>166.5</v>
      </c>
      <c r="I626" s="53">
        <f t="shared" si="26"/>
        <v>100</v>
      </c>
    </row>
    <row r="627" spans="1:9" ht="17.25" customHeight="1" x14ac:dyDescent="0.2">
      <c r="A627" s="33" t="s">
        <v>23</v>
      </c>
      <c r="B627" s="23" t="s">
        <v>83</v>
      </c>
      <c r="C627" s="23" t="s">
        <v>113</v>
      </c>
      <c r="D627" s="23" t="s">
        <v>46</v>
      </c>
      <c r="E627" s="23" t="s">
        <v>86</v>
      </c>
      <c r="F627" s="23" t="s">
        <v>24</v>
      </c>
      <c r="G627" s="25">
        <v>9353.2999999999993</v>
      </c>
      <c r="H627" s="52">
        <v>0</v>
      </c>
      <c r="I627" s="53">
        <f t="shared" si="26"/>
        <v>0</v>
      </c>
    </row>
    <row r="628" spans="1:9" ht="31.5" customHeight="1" x14ac:dyDescent="0.2">
      <c r="A628" s="33" t="s">
        <v>376</v>
      </c>
      <c r="B628" s="23" t="s">
        <v>83</v>
      </c>
      <c r="C628" s="23" t="s">
        <v>113</v>
      </c>
      <c r="D628" s="23" t="s">
        <v>46</v>
      </c>
      <c r="E628" s="23" t="s">
        <v>375</v>
      </c>
      <c r="F628" s="24" t="s">
        <v>474</v>
      </c>
      <c r="G628" s="25">
        <f>SUM(G629:G630)</f>
        <v>104793.9</v>
      </c>
      <c r="H628" s="52">
        <f>SUM(H629:H630)</f>
        <v>104793.9</v>
      </c>
      <c r="I628" s="53">
        <f t="shared" si="26"/>
        <v>100</v>
      </c>
    </row>
    <row r="629" spans="1:9" ht="33" customHeight="1" x14ac:dyDescent="0.2">
      <c r="A629" s="33" t="s">
        <v>136</v>
      </c>
      <c r="B629" s="23" t="s">
        <v>83</v>
      </c>
      <c r="C629" s="23" t="s">
        <v>113</v>
      </c>
      <c r="D629" s="23" t="s">
        <v>46</v>
      </c>
      <c r="E629" s="23" t="s">
        <v>375</v>
      </c>
      <c r="F629" s="23" t="s">
        <v>21</v>
      </c>
      <c r="G629" s="25">
        <v>97658.5</v>
      </c>
      <c r="H629" s="52">
        <v>97658.5</v>
      </c>
      <c r="I629" s="53">
        <f t="shared" si="26"/>
        <v>100</v>
      </c>
    </row>
    <row r="630" spans="1:9" ht="16.5" customHeight="1" x14ac:dyDescent="0.2">
      <c r="A630" s="33" t="s">
        <v>138</v>
      </c>
      <c r="B630" s="23" t="s">
        <v>83</v>
      </c>
      <c r="C630" s="23" t="s">
        <v>113</v>
      </c>
      <c r="D630" s="23" t="s">
        <v>46</v>
      </c>
      <c r="E630" s="23" t="s">
        <v>375</v>
      </c>
      <c r="F630" s="23" t="s">
        <v>130</v>
      </c>
      <c r="G630" s="25">
        <v>7135.4</v>
      </c>
      <c r="H630" s="52">
        <v>7135.4</v>
      </c>
      <c r="I630" s="53">
        <f t="shared" si="26"/>
        <v>100</v>
      </c>
    </row>
    <row r="631" spans="1:9" ht="17.25" customHeight="1" x14ac:dyDescent="0.2">
      <c r="A631" s="33" t="s">
        <v>469</v>
      </c>
      <c r="B631" s="23" t="s">
        <v>83</v>
      </c>
      <c r="C631" s="23" t="s">
        <v>113</v>
      </c>
      <c r="D631" s="23" t="s">
        <v>46</v>
      </c>
      <c r="E631" s="23" t="s">
        <v>381</v>
      </c>
      <c r="F631" s="24" t="s">
        <v>474</v>
      </c>
      <c r="G631" s="25">
        <f>SUM(G632:G633)</f>
        <v>39661.799999999996</v>
      </c>
      <c r="H631" s="52">
        <f>SUM(H632:H633)</f>
        <v>39155.799999999996</v>
      </c>
      <c r="I631" s="53">
        <f t="shared" si="26"/>
        <v>98.724213222798767</v>
      </c>
    </row>
    <row r="632" spans="1:9" ht="18" customHeight="1" x14ac:dyDescent="0.2">
      <c r="A632" s="33" t="s">
        <v>138</v>
      </c>
      <c r="B632" s="23" t="s">
        <v>83</v>
      </c>
      <c r="C632" s="23" t="s">
        <v>113</v>
      </c>
      <c r="D632" s="23" t="s">
        <v>46</v>
      </c>
      <c r="E632" s="23" t="s">
        <v>381</v>
      </c>
      <c r="F632" s="23" t="s">
        <v>130</v>
      </c>
      <c r="G632" s="25">
        <v>6417.2</v>
      </c>
      <c r="H632" s="52">
        <v>6417.2</v>
      </c>
      <c r="I632" s="53">
        <f t="shared" si="26"/>
        <v>100</v>
      </c>
    </row>
    <row r="633" spans="1:9" ht="32.25" customHeight="1" x14ac:dyDescent="0.2">
      <c r="A633" s="33" t="s">
        <v>142</v>
      </c>
      <c r="B633" s="23" t="s">
        <v>83</v>
      </c>
      <c r="C633" s="23" t="s">
        <v>113</v>
      </c>
      <c r="D633" s="23" t="s">
        <v>46</v>
      </c>
      <c r="E633" s="23" t="s">
        <v>381</v>
      </c>
      <c r="F633" s="23" t="s">
        <v>132</v>
      </c>
      <c r="G633" s="25">
        <v>33244.6</v>
      </c>
      <c r="H633" s="52">
        <v>32738.6</v>
      </c>
      <c r="I633" s="53">
        <f t="shared" si="26"/>
        <v>98.477948298370265</v>
      </c>
    </row>
    <row r="634" spans="1:9" ht="34.5" customHeight="1" x14ac:dyDescent="0.2">
      <c r="A634" s="33" t="s">
        <v>389</v>
      </c>
      <c r="B634" s="23" t="s">
        <v>83</v>
      </c>
      <c r="C634" s="23" t="s">
        <v>113</v>
      </c>
      <c r="D634" s="23" t="s">
        <v>46</v>
      </c>
      <c r="E634" s="23" t="s">
        <v>390</v>
      </c>
      <c r="F634" s="24" t="s">
        <v>474</v>
      </c>
      <c r="G634" s="25">
        <f>SUM(G635)</f>
        <v>645</v>
      </c>
      <c r="H634" s="52">
        <f>SUM(H635)</f>
        <v>645</v>
      </c>
      <c r="I634" s="53">
        <f t="shared" si="26"/>
        <v>100</v>
      </c>
    </row>
    <row r="635" spans="1:9" ht="32.25" customHeight="1" x14ac:dyDescent="0.2">
      <c r="A635" s="33" t="s">
        <v>142</v>
      </c>
      <c r="B635" s="23" t="s">
        <v>83</v>
      </c>
      <c r="C635" s="23" t="s">
        <v>113</v>
      </c>
      <c r="D635" s="23" t="s">
        <v>46</v>
      </c>
      <c r="E635" s="23" t="s">
        <v>390</v>
      </c>
      <c r="F635" s="23" t="s">
        <v>132</v>
      </c>
      <c r="G635" s="25">
        <v>645</v>
      </c>
      <c r="H635" s="52">
        <v>645</v>
      </c>
      <c r="I635" s="53">
        <f t="shared" si="26"/>
        <v>100</v>
      </c>
    </row>
    <row r="636" spans="1:9" ht="32.25" customHeight="1" x14ac:dyDescent="0.2">
      <c r="A636" s="35" t="s">
        <v>29</v>
      </c>
      <c r="B636" s="23" t="s">
        <v>88</v>
      </c>
      <c r="C636" s="27" t="s">
        <v>474</v>
      </c>
      <c r="D636" s="27" t="s">
        <v>474</v>
      </c>
      <c r="E636" s="27" t="s">
        <v>474</v>
      </c>
      <c r="F636" s="24" t="s">
        <v>474</v>
      </c>
      <c r="G636" s="25">
        <f>SUM(G637)</f>
        <v>11672.599999999999</v>
      </c>
      <c r="H636" s="52">
        <f>SUM(H637)</f>
        <v>11669.5</v>
      </c>
      <c r="I636" s="53">
        <f t="shared" si="26"/>
        <v>99.973442078028896</v>
      </c>
    </row>
    <row r="637" spans="1:9" ht="31.5" customHeight="1" x14ac:dyDescent="0.2">
      <c r="A637" s="35" t="s">
        <v>30</v>
      </c>
      <c r="B637" s="23" t="s">
        <v>88</v>
      </c>
      <c r="C637" s="23" t="s">
        <v>113</v>
      </c>
      <c r="D637" s="27" t="s">
        <v>474</v>
      </c>
      <c r="E637" s="27" t="s">
        <v>474</v>
      </c>
      <c r="F637" s="24" t="s">
        <v>474</v>
      </c>
      <c r="G637" s="25">
        <f>SUM(G638+G642)</f>
        <v>11672.599999999999</v>
      </c>
      <c r="H637" s="52">
        <f>SUM(H638+H642)</f>
        <v>11669.5</v>
      </c>
      <c r="I637" s="53">
        <f t="shared" si="26"/>
        <v>99.973442078028896</v>
      </c>
    </row>
    <row r="638" spans="1:9" ht="18.75" customHeight="1" x14ac:dyDescent="0.2">
      <c r="A638" s="35" t="s">
        <v>17</v>
      </c>
      <c r="B638" s="23" t="s">
        <v>88</v>
      </c>
      <c r="C638" s="23" t="s">
        <v>113</v>
      </c>
      <c r="D638" s="23" t="s">
        <v>46</v>
      </c>
      <c r="E638" s="23" t="s">
        <v>47</v>
      </c>
      <c r="F638" s="24" t="s">
        <v>474</v>
      </c>
      <c r="G638" s="25">
        <f>SUM(G639:G641)</f>
        <v>8011.8</v>
      </c>
      <c r="H638" s="52">
        <f>SUM(H639:H641)</f>
        <v>8008.7000000000007</v>
      </c>
      <c r="I638" s="53">
        <f t="shared" si="26"/>
        <v>99.961307072068706</v>
      </c>
    </row>
    <row r="639" spans="1:9" ht="48" customHeight="1" x14ac:dyDescent="0.2">
      <c r="A639" s="33" t="s">
        <v>18</v>
      </c>
      <c r="B639" s="23" t="s">
        <v>88</v>
      </c>
      <c r="C639" s="23" t="s">
        <v>113</v>
      </c>
      <c r="D639" s="23" t="s">
        <v>46</v>
      </c>
      <c r="E639" s="23" t="s">
        <v>47</v>
      </c>
      <c r="F639" s="23" t="s">
        <v>19</v>
      </c>
      <c r="G639" s="25">
        <v>7836.1</v>
      </c>
      <c r="H639" s="52">
        <v>7836.1</v>
      </c>
      <c r="I639" s="53">
        <f t="shared" si="26"/>
        <v>100</v>
      </c>
    </row>
    <row r="640" spans="1:9" ht="33" customHeight="1" x14ac:dyDescent="0.2">
      <c r="A640" s="33" t="s">
        <v>136</v>
      </c>
      <c r="B640" s="23" t="s">
        <v>88</v>
      </c>
      <c r="C640" s="23" t="s">
        <v>113</v>
      </c>
      <c r="D640" s="23" t="s">
        <v>46</v>
      </c>
      <c r="E640" s="23" t="s">
        <v>47</v>
      </c>
      <c r="F640" s="23" t="s">
        <v>21</v>
      </c>
      <c r="G640" s="25">
        <v>150.69999999999999</v>
      </c>
      <c r="H640" s="52">
        <v>147.6</v>
      </c>
      <c r="I640" s="53">
        <f t="shared" si="26"/>
        <v>97.94293297942933</v>
      </c>
    </row>
    <row r="641" spans="1:14" ht="21" customHeight="1" x14ac:dyDescent="0.2">
      <c r="A641" s="33" t="s">
        <v>23</v>
      </c>
      <c r="B641" s="23" t="s">
        <v>88</v>
      </c>
      <c r="C641" s="23" t="s">
        <v>113</v>
      </c>
      <c r="D641" s="23" t="s">
        <v>46</v>
      </c>
      <c r="E641" s="23" t="s">
        <v>47</v>
      </c>
      <c r="F641" s="23" t="s">
        <v>24</v>
      </c>
      <c r="G641" s="25">
        <v>25</v>
      </c>
      <c r="H641" s="52">
        <v>25</v>
      </c>
      <c r="I641" s="53">
        <f t="shared" si="26"/>
        <v>100</v>
      </c>
    </row>
    <row r="642" spans="1:14" ht="63.75" customHeight="1" x14ac:dyDescent="0.2">
      <c r="A642" s="35" t="s">
        <v>41</v>
      </c>
      <c r="B642" s="23" t="s">
        <v>88</v>
      </c>
      <c r="C642" s="23" t="s">
        <v>113</v>
      </c>
      <c r="D642" s="23" t="s">
        <v>46</v>
      </c>
      <c r="E642" s="23" t="s">
        <v>89</v>
      </c>
      <c r="F642" s="24" t="s">
        <v>474</v>
      </c>
      <c r="G642" s="25">
        <f>SUM(G643:G644)</f>
        <v>3660.7999999999993</v>
      </c>
      <c r="H642" s="52">
        <f>SUM(H643:H644)</f>
        <v>3660.8</v>
      </c>
      <c r="I642" s="53">
        <f t="shared" si="26"/>
        <v>100.00000000000003</v>
      </c>
    </row>
    <row r="643" spans="1:14" ht="48.75" customHeight="1" x14ac:dyDescent="0.2">
      <c r="A643" s="33" t="s">
        <v>18</v>
      </c>
      <c r="B643" s="23" t="s">
        <v>88</v>
      </c>
      <c r="C643" s="23" t="s">
        <v>113</v>
      </c>
      <c r="D643" s="23" t="s">
        <v>46</v>
      </c>
      <c r="E643" s="23" t="s">
        <v>89</v>
      </c>
      <c r="F643" s="23" t="s">
        <v>19</v>
      </c>
      <c r="G643" s="25">
        <v>3531.4999999999995</v>
      </c>
      <c r="H643" s="52">
        <v>3531.5</v>
      </c>
      <c r="I643" s="53">
        <f t="shared" si="26"/>
        <v>100.00000000000003</v>
      </c>
    </row>
    <row r="644" spans="1:14" ht="36" customHeight="1" x14ac:dyDescent="0.2">
      <c r="A644" s="33" t="s">
        <v>136</v>
      </c>
      <c r="B644" s="23" t="s">
        <v>88</v>
      </c>
      <c r="C644" s="23" t="s">
        <v>113</v>
      </c>
      <c r="D644" s="23" t="s">
        <v>46</v>
      </c>
      <c r="E644" s="23" t="s">
        <v>89</v>
      </c>
      <c r="F644" s="23" t="s">
        <v>21</v>
      </c>
      <c r="G644" s="25">
        <v>129.29999999999995</v>
      </c>
      <c r="H644" s="52">
        <v>129.30000000000001</v>
      </c>
      <c r="I644" s="53">
        <f t="shared" si="26"/>
        <v>100.00000000000004</v>
      </c>
    </row>
    <row r="645" spans="1:14" ht="33" customHeight="1" x14ac:dyDescent="0.2">
      <c r="A645" s="35" t="s">
        <v>26</v>
      </c>
      <c r="B645" s="23" t="s">
        <v>62</v>
      </c>
      <c r="C645" s="27" t="s">
        <v>474</v>
      </c>
      <c r="D645" s="27" t="s">
        <v>474</v>
      </c>
      <c r="E645" s="27" t="s">
        <v>474</v>
      </c>
      <c r="F645" s="24" t="s">
        <v>474</v>
      </c>
      <c r="G645" s="25">
        <f t="shared" ref="G645:H647" si="27">SUM(G646)</f>
        <v>310</v>
      </c>
      <c r="H645" s="52">
        <f t="shared" si="27"/>
        <v>250.1</v>
      </c>
      <c r="I645" s="53">
        <f t="shared" si="26"/>
        <v>80.677419354838705</v>
      </c>
    </row>
    <row r="646" spans="1:14" ht="18" customHeight="1" x14ac:dyDescent="0.2">
      <c r="A646" s="35" t="s">
        <v>44</v>
      </c>
      <c r="B646" s="23" t="s">
        <v>62</v>
      </c>
      <c r="C646" s="23" t="s">
        <v>66</v>
      </c>
      <c r="D646" s="23" t="s">
        <v>46</v>
      </c>
      <c r="E646" s="27" t="s">
        <v>474</v>
      </c>
      <c r="F646" s="24" t="s">
        <v>474</v>
      </c>
      <c r="G646" s="25">
        <f t="shared" si="27"/>
        <v>310</v>
      </c>
      <c r="H646" s="52">
        <f t="shared" si="27"/>
        <v>250.1</v>
      </c>
      <c r="I646" s="53">
        <f t="shared" si="26"/>
        <v>80.677419354838705</v>
      </c>
    </row>
    <row r="647" spans="1:14" ht="36" customHeight="1" x14ac:dyDescent="0.2">
      <c r="A647" s="35" t="s">
        <v>6</v>
      </c>
      <c r="B647" s="23" t="s">
        <v>62</v>
      </c>
      <c r="C647" s="23" t="s">
        <v>66</v>
      </c>
      <c r="D647" s="23" t="s">
        <v>46</v>
      </c>
      <c r="E647" s="23" t="s">
        <v>63</v>
      </c>
      <c r="F647" s="24" t="s">
        <v>474</v>
      </c>
      <c r="G647" s="25">
        <f t="shared" si="27"/>
        <v>310</v>
      </c>
      <c r="H647" s="52">
        <f t="shared" si="27"/>
        <v>250.1</v>
      </c>
      <c r="I647" s="53">
        <f t="shared" si="26"/>
        <v>80.677419354838705</v>
      </c>
    </row>
    <row r="648" spans="1:14" ht="31.5" customHeight="1" x14ac:dyDescent="0.2">
      <c r="A648" s="33" t="s">
        <v>136</v>
      </c>
      <c r="B648" s="23" t="s">
        <v>62</v>
      </c>
      <c r="C648" s="23" t="s">
        <v>66</v>
      </c>
      <c r="D648" s="23" t="s">
        <v>46</v>
      </c>
      <c r="E648" s="23" t="s">
        <v>63</v>
      </c>
      <c r="F648" s="23" t="s">
        <v>21</v>
      </c>
      <c r="G648" s="25">
        <v>310</v>
      </c>
      <c r="H648" s="52">
        <v>250.1</v>
      </c>
      <c r="I648" s="53">
        <f t="shared" si="26"/>
        <v>80.677419354838705</v>
      </c>
    </row>
    <row r="649" spans="1:14" ht="38.25" customHeight="1" x14ac:dyDescent="0.2">
      <c r="A649" s="11"/>
    </row>
    <row r="651" spans="1:14" s="62" customFormat="1" ht="15" customHeight="1" x14ac:dyDescent="0.3">
      <c r="A651" s="71" t="s">
        <v>470</v>
      </c>
      <c r="B651" s="72"/>
      <c r="C651" s="56"/>
      <c r="D651" s="57"/>
      <c r="E651" s="57"/>
      <c r="F651" s="58"/>
      <c r="G651" s="59"/>
      <c r="H651" s="60"/>
      <c r="I651" s="60"/>
      <c r="J651" s="60"/>
      <c r="K651" s="54"/>
      <c r="L651"/>
      <c r="M651" s="54"/>
      <c r="N651" s="61"/>
    </row>
    <row r="652" spans="1:14" s="62" customFormat="1" ht="18" customHeight="1" x14ac:dyDescent="0.3">
      <c r="A652" s="71" t="s">
        <v>471</v>
      </c>
      <c r="B652" s="72"/>
      <c r="C652" s="63"/>
      <c r="D652" s="64"/>
      <c r="E652" s="57"/>
      <c r="F652" s="57"/>
      <c r="G652" s="63"/>
      <c r="H652" s="57"/>
      <c r="I652" s="57"/>
      <c r="J652" s="57"/>
      <c r="K652" s="63"/>
      <c r="L652"/>
      <c r="M652" s="63"/>
      <c r="N652" s="61"/>
    </row>
    <row r="653" spans="1:14" s="62" customFormat="1" ht="17.25" customHeight="1" x14ac:dyDescent="0.3">
      <c r="A653" s="71" t="s">
        <v>472</v>
      </c>
      <c r="B653" s="72"/>
      <c r="C653" s="63"/>
      <c r="D653" s="57"/>
      <c r="E653" s="57"/>
      <c r="F653" s="57"/>
      <c r="G653" s="63"/>
      <c r="H653" s="57"/>
      <c r="I653" s="65" t="s">
        <v>388</v>
      </c>
      <c r="J653" s="57"/>
      <c r="K653" s="63"/>
      <c r="L653"/>
      <c r="N653" s="66"/>
    </row>
    <row r="654" spans="1:14" ht="24" customHeight="1" x14ac:dyDescent="0.2">
      <c r="A654" s="11"/>
      <c r="B654" s="11"/>
      <c r="C654" s="11"/>
      <c r="D654" s="11"/>
      <c r="E654" s="11"/>
      <c r="F654" s="14"/>
      <c r="G654" s="11"/>
    </row>
    <row r="655" spans="1:14" ht="66" customHeight="1" x14ac:dyDescent="0.2">
      <c r="A655" s="11"/>
      <c r="B655" s="11"/>
      <c r="C655" s="11"/>
      <c r="D655" s="11"/>
      <c r="E655" s="11"/>
      <c r="F655" s="14"/>
      <c r="G655" s="11"/>
    </row>
    <row r="656" spans="1:14" x14ac:dyDescent="0.2">
      <c r="A656" s="11"/>
    </row>
    <row r="659" spans="1:7" x14ac:dyDescent="0.2">
      <c r="B659" s="11"/>
      <c r="C659" s="11"/>
      <c r="D659" s="11"/>
      <c r="E659" s="11"/>
      <c r="F659" s="14"/>
      <c r="G659" s="11"/>
    </row>
    <row r="660" spans="1:7" x14ac:dyDescent="0.2">
      <c r="A660" s="11"/>
      <c r="B660" s="11"/>
      <c r="C660" s="11"/>
      <c r="D660" s="11"/>
      <c r="E660" s="11"/>
      <c r="F660" s="14"/>
      <c r="G660" s="11"/>
    </row>
    <row r="661" spans="1:7" x14ac:dyDescent="0.2">
      <c r="A661" s="11"/>
    </row>
    <row r="662" spans="1:7" ht="18" customHeight="1" x14ac:dyDescent="0.2"/>
    <row r="663" spans="1:7" x14ac:dyDescent="0.2">
      <c r="B663" s="11"/>
      <c r="C663" s="11"/>
      <c r="D663" s="11"/>
      <c r="E663" s="11"/>
      <c r="G663" s="11"/>
    </row>
    <row r="664" spans="1:7" x14ac:dyDescent="0.2">
      <c r="A664" s="11"/>
    </row>
    <row r="670" spans="1:7" x14ac:dyDescent="0.2">
      <c r="B670" s="11"/>
      <c r="C670" s="11"/>
      <c r="D670" s="11"/>
      <c r="E670" s="11"/>
      <c r="F670" s="14"/>
      <c r="G670" s="11"/>
    </row>
    <row r="671" spans="1:7" ht="22.5" customHeight="1" x14ac:dyDescent="0.2">
      <c r="A671" s="11"/>
    </row>
    <row r="672" spans="1:7" ht="48" customHeight="1" x14ac:dyDescent="0.2"/>
    <row r="673" spans="1:7" ht="21" customHeight="1" x14ac:dyDescent="0.2">
      <c r="B673" s="11"/>
      <c r="C673" s="11"/>
      <c r="D673" s="11"/>
      <c r="E673" s="11"/>
      <c r="G673" s="11"/>
    </row>
    <row r="674" spans="1:7" ht="51" customHeight="1" x14ac:dyDescent="0.2">
      <c r="A674" s="11"/>
    </row>
    <row r="677" spans="1:7" x14ac:dyDescent="0.2">
      <c r="B677" s="11"/>
      <c r="C677" s="11"/>
      <c r="D677" s="11"/>
      <c r="E677" s="11"/>
      <c r="G677" s="11"/>
    </row>
    <row r="678" spans="1:7" ht="28.5" customHeight="1" x14ac:dyDescent="0.2">
      <c r="A678" s="11"/>
    </row>
    <row r="679" spans="1:7" ht="23.25" customHeight="1" x14ac:dyDescent="0.2"/>
    <row r="680" spans="1:7" x14ac:dyDescent="0.2">
      <c r="B680" s="11"/>
      <c r="C680" s="11"/>
      <c r="D680" s="11"/>
      <c r="E680" s="11"/>
      <c r="F680" s="14"/>
      <c r="G680" s="11"/>
    </row>
    <row r="681" spans="1:7" x14ac:dyDescent="0.2">
      <c r="A681" s="11"/>
      <c r="B681" s="11"/>
      <c r="C681" s="11"/>
      <c r="D681" s="11"/>
      <c r="E681" s="11"/>
      <c r="G681" s="11"/>
    </row>
    <row r="682" spans="1:7" x14ac:dyDescent="0.2">
      <c r="A682" s="11"/>
    </row>
    <row r="684" spans="1:7" x14ac:dyDescent="0.2">
      <c r="B684" s="11"/>
      <c r="C684" s="11"/>
      <c r="D684" s="11"/>
      <c r="E684" s="11"/>
      <c r="F684" s="14"/>
      <c r="G684" s="11"/>
    </row>
    <row r="685" spans="1:7" x14ac:dyDescent="0.2">
      <c r="A685" s="11"/>
    </row>
    <row r="686" spans="1:7" x14ac:dyDescent="0.2">
      <c r="B686" s="11"/>
      <c r="C686" s="11"/>
      <c r="D686" s="11"/>
      <c r="E686" s="11"/>
      <c r="G686" s="11"/>
    </row>
    <row r="687" spans="1:7" x14ac:dyDescent="0.2">
      <c r="A687" s="11"/>
    </row>
    <row r="688" spans="1:7" x14ac:dyDescent="0.2">
      <c r="B688" s="11"/>
      <c r="C688" s="11"/>
      <c r="D688" s="11"/>
      <c r="E688" s="11"/>
      <c r="F688" s="14"/>
      <c r="G688" s="11"/>
    </row>
    <row r="689" spans="1:7" ht="27" customHeight="1" x14ac:dyDescent="0.2">
      <c r="A689" s="11"/>
    </row>
    <row r="691" spans="1:7" x14ac:dyDescent="0.2">
      <c r="B691" s="11"/>
      <c r="C691" s="11"/>
      <c r="D691" s="11"/>
      <c r="E691" s="11"/>
      <c r="G691" s="11"/>
    </row>
    <row r="692" spans="1:7" x14ac:dyDescent="0.2">
      <c r="A692" s="11"/>
    </row>
    <row r="693" spans="1:7" x14ac:dyDescent="0.2">
      <c r="B693" s="11"/>
      <c r="C693" s="11"/>
      <c r="D693" s="11"/>
      <c r="E693" s="11"/>
      <c r="F693" s="14"/>
      <c r="G693" s="11"/>
    </row>
    <row r="694" spans="1:7" x14ac:dyDescent="0.2">
      <c r="A694" s="11"/>
    </row>
    <row r="696" spans="1:7" x14ac:dyDescent="0.2">
      <c r="B696" s="11"/>
      <c r="C696" s="11"/>
      <c r="D696" s="11"/>
      <c r="E696" s="11"/>
      <c r="G696" s="11"/>
    </row>
    <row r="697" spans="1:7" x14ac:dyDescent="0.2">
      <c r="A697" s="11"/>
    </row>
    <row r="698" spans="1:7" x14ac:dyDescent="0.2">
      <c r="B698" s="11"/>
      <c r="C698" s="11"/>
      <c r="D698" s="11"/>
      <c r="E698" s="11"/>
      <c r="F698" s="14"/>
      <c r="G698" s="11"/>
    </row>
    <row r="699" spans="1:7" ht="53.25" customHeight="1" x14ac:dyDescent="0.2">
      <c r="A699" s="11"/>
      <c r="B699" s="11"/>
      <c r="C699" s="11"/>
      <c r="D699" s="11"/>
      <c r="E699" s="11"/>
      <c r="G699" s="11"/>
    </row>
    <row r="700" spans="1:7" x14ac:dyDescent="0.2">
      <c r="A700" s="11"/>
    </row>
    <row r="701" spans="1:7" x14ac:dyDescent="0.2">
      <c r="B701" s="11"/>
      <c r="C701" s="11"/>
      <c r="D701" s="11"/>
      <c r="E701" s="11"/>
      <c r="G701" s="11"/>
    </row>
    <row r="702" spans="1:7" x14ac:dyDescent="0.2">
      <c r="A702" s="11"/>
    </row>
    <row r="703" spans="1:7" ht="48" customHeight="1" x14ac:dyDescent="0.2">
      <c r="B703" s="11"/>
      <c r="C703" s="11"/>
      <c r="D703" s="11"/>
      <c r="E703" s="11"/>
      <c r="F703" s="14"/>
      <c r="G703" s="11"/>
    </row>
    <row r="704" spans="1:7" x14ac:dyDescent="0.2">
      <c r="A704" s="11"/>
      <c r="B704" s="11"/>
      <c r="C704" s="11"/>
      <c r="D704" s="11"/>
      <c r="E704" s="11"/>
      <c r="G704" s="11"/>
    </row>
    <row r="705" spans="1:7" x14ac:dyDescent="0.2">
      <c r="A705" s="11"/>
      <c r="B705" s="11"/>
      <c r="C705" s="11"/>
      <c r="D705" s="11"/>
      <c r="E705" s="11"/>
      <c r="G705" s="11"/>
    </row>
    <row r="706" spans="1:7" x14ac:dyDescent="0.2">
      <c r="A706" s="11"/>
      <c r="B706" s="11"/>
      <c r="C706" s="11"/>
      <c r="D706" s="11"/>
      <c r="E706" s="11"/>
      <c r="F706" s="14"/>
      <c r="G706" s="11"/>
    </row>
    <row r="707" spans="1:7" ht="19.5" customHeight="1" x14ac:dyDescent="0.2">
      <c r="A707" s="11"/>
    </row>
    <row r="708" spans="1:7" x14ac:dyDescent="0.2">
      <c r="B708" s="11"/>
      <c r="C708" s="11"/>
      <c r="D708" s="11"/>
      <c r="E708" s="11"/>
      <c r="F708" s="14"/>
      <c r="G708" s="11"/>
    </row>
    <row r="709" spans="1:7" x14ac:dyDescent="0.2">
      <c r="A709" s="11"/>
    </row>
    <row r="711" spans="1:7" x14ac:dyDescent="0.2">
      <c r="B711" s="11"/>
      <c r="C711" s="11"/>
      <c r="D711" s="11"/>
      <c r="E711" s="11"/>
      <c r="F711" s="14"/>
      <c r="G711" s="11"/>
    </row>
    <row r="712" spans="1:7" ht="50.25" customHeight="1" x14ac:dyDescent="0.2">
      <c r="A712" s="11"/>
      <c r="B712" s="11"/>
      <c r="C712" s="11"/>
      <c r="D712" s="11"/>
      <c r="E712" s="11"/>
      <c r="F712" s="14"/>
      <c r="G712" s="11"/>
    </row>
    <row r="713" spans="1:7" x14ac:dyDescent="0.2">
      <c r="A713" s="11"/>
      <c r="B713" s="11"/>
      <c r="C713" s="11"/>
      <c r="D713" s="11"/>
      <c r="E713" s="11"/>
      <c r="G713" s="11"/>
    </row>
    <row r="714" spans="1:7" x14ac:dyDescent="0.2">
      <c r="A714" s="11"/>
    </row>
    <row r="717" spans="1:7" ht="48.75" customHeight="1" x14ac:dyDescent="0.2">
      <c r="B717" s="11"/>
      <c r="C717" s="11"/>
      <c r="D717" s="11"/>
      <c r="E717" s="11"/>
      <c r="G717" s="11"/>
    </row>
    <row r="718" spans="1:7" x14ac:dyDescent="0.2">
      <c r="A718" s="11"/>
    </row>
    <row r="720" spans="1:7" x14ac:dyDescent="0.2">
      <c r="B720" s="11"/>
      <c r="C720" s="11"/>
      <c r="D720" s="11"/>
      <c r="E720" s="11"/>
      <c r="F720" s="14"/>
      <c r="G720" s="11"/>
    </row>
    <row r="721" spans="1:7" x14ac:dyDescent="0.2">
      <c r="A721" s="11"/>
    </row>
    <row r="722" spans="1:7" ht="54.75" customHeight="1" x14ac:dyDescent="0.2"/>
    <row r="724" spans="1:7" x14ac:dyDescent="0.2">
      <c r="B724" s="11"/>
      <c r="C724" s="11"/>
      <c r="D724" s="11"/>
      <c r="E724" s="11"/>
      <c r="F724" s="14"/>
      <c r="G724" s="11"/>
    </row>
    <row r="725" spans="1:7" ht="36.75" customHeight="1" x14ac:dyDescent="0.2">
      <c r="A725" s="11"/>
      <c r="B725" s="11"/>
      <c r="C725" s="11"/>
      <c r="D725" s="11"/>
      <c r="E725" s="11"/>
      <c r="G725" s="11"/>
    </row>
    <row r="726" spans="1:7" x14ac:dyDescent="0.2">
      <c r="A726" s="11"/>
    </row>
    <row r="727" spans="1:7" ht="49.5" customHeight="1" x14ac:dyDescent="0.2">
      <c r="B727" s="11"/>
      <c r="C727" s="11"/>
      <c r="D727" s="11"/>
      <c r="E727" s="11"/>
      <c r="G727" s="11"/>
    </row>
    <row r="728" spans="1:7" x14ac:dyDescent="0.2">
      <c r="A728" s="11"/>
      <c r="B728" s="11"/>
      <c r="C728" s="11"/>
      <c r="D728" s="11"/>
      <c r="E728" s="11"/>
      <c r="G728" s="11"/>
    </row>
    <row r="729" spans="1:7" x14ac:dyDescent="0.2">
      <c r="A729" s="11"/>
      <c r="B729" s="11"/>
      <c r="C729" s="11"/>
      <c r="D729" s="11"/>
      <c r="E729" s="11"/>
      <c r="G729" s="11"/>
    </row>
    <row r="730" spans="1:7" ht="32.25" customHeight="1" x14ac:dyDescent="0.2">
      <c r="A730" s="11"/>
      <c r="B730" s="11"/>
      <c r="C730" s="11"/>
      <c r="D730" s="11"/>
      <c r="E730" s="11"/>
      <c r="G730" s="11"/>
    </row>
    <row r="731" spans="1:7" ht="51" customHeight="1" x14ac:dyDescent="0.2">
      <c r="A731" s="11"/>
    </row>
    <row r="732" spans="1:7" x14ac:dyDescent="0.2">
      <c r="B732" s="11"/>
      <c r="C732" s="11"/>
      <c r="D732" s="11"/>
      <c r="E732" s="11"/>
      <c r="F732" s="14"/>
      <c r="G732" s="11"/>
    </row>
    <row r="733" spans="1:7" x14ac:dyDescent="0.2">
      <c r="A733" s="11"/>
    </row>
    <row r="734" spans="1:7" x14ac:dyDescent="0.2">
      <c r="B734" s="11"/>
      <c r="C734" s="11"/>
      <c r="D734" s="11"/>
      <c r="E734" s="11"/>
      <c r="F734" s="14"/>
      <c r="G734" s="11"/>
    </row>
    <row r="735" spans="1:7" x14ac:dyDescent="0.2">
      <c r="A735" s="11"/>
      <c r="B735" s="11"/>
      <c r="C735" s="11"/>
      <c r="D735" s="11"/>
      <c r="E735" s="11"/>
      <c r="F735" s="14"/>
      <c r="G735" s="11"/>
    </row>
    <row r="736" spans="1:7" x14ac:dyDescent="0.2">
      <c r="A736" s="11"/>
      <c r="B736" s="11"/>
      <c r="C736" s="11"/>
      <c r="D736" s="11"/>
      <c r="E736" s="11"/>
      <c r="F736" s="14"/>
      <c r="G736" s="11"/>
    </row>
    <row r="737" spans="1:7" x14ac:dyDescent="0.2">
      <c r="A737" s="11"/>
      <c r="B737" s="11"/>
      <c r="C737" s="11"/>
      <c r="D737" s="11"/>
      <c r="E737" s="11"/>
      <c r="F737" s="14"/>
      <c r="G737" s="11"/>
    </row>
    <row r="738" spans="1:7" x14ac:dyDescent="0.2">
      <c r="A738" s="11"/>
    </row>
    <row r="739" spans="1:7" ht="50.25" customHeight="1" x14ac:dyDescent="0.2">
      <c r="B739" s="11"/>
      <c r="C739" s="11"/>
      <c r="D739" s="11"/>
      <c r="E739" s="11"/>
      <c r="F739" s="14"/>
      <c r="G739" s="11"/>
    </row>
    <row r="740" spans="1:7" x14ac:dyDescent="0.2">
      <c r="A740" s="11"/>
    </row>
    <row r="741" spans="1:7" x14ac:dyDescent="0.2">
      <c r="B741" s="11"/>
      <c r="C741" s="11"/>
      <c r="D741" s="11"/>
      <c r="E741" s="11"/>
      <c r="F741" s="14"/>
      <c r="G741" s="11"/>
    </row>
    <row r="742" spans="1:7" x14ac:dyDescent="0.2">
      <c r="A742" s="11"/>
      <c r="B742" s="11"/>
      <c r="C742" s="11"/>
      <c r="D742" s="11"/>
      <c r="E742" s="11"/>
      <c r="F742" s="14"/>
      <c r="G742" s="11"/>
    </row>
    <row r="743" spans="1:7" ht="36" customHeight="1" x14ac:dyDescent="0.2">
      <c r="A743" s="11"/>
      <c r="B743" s="11"/>
      <c r="C743" s="11"/>
      <c r="D743" s="11"/>
      <c r="E743" s="11"/>
      <c r="G743" s="11"/>
    </row>
    <row r="744" spans="1:7" x14ac:dyDescent="0.2">
      <c r="A744" s="11"/>
      <c r="B744" s="11"/>
      <c r="C744" s="11"/>
      <c r="D744" s="11"/>
      <c r="E744" s="11"/>
      <c r="F744" s="14"/>
      <c r="G744" s="11"/>
    </row>
    <row r="745" spans="1:7" x14ac:dyDescent="0.2">
      <c r="A745" s="11"/>
      <c r="B745" s="11"/>
      <c r="C745" s="11"/>
      <c r="D745" s="11"/>
      <c r="E745" s="11"/>
      <c r="G745" s="11"/>
    </row>
    <row r="746" spans="1:7" x14ac:dyDescent="0.2">
      <c r="A746" s="11"/>
    </row>
    <row r="748" spans="1:7" x14ac:dyDescent="0.2">
      <c r="B748" s="11"/>
      <c r="C748" s="11"/>
      <c r="D748" s="11"/>
      <c r="E748" s="11"/>
      <c r="G748" s="11"/>
    </row>
    <row r="749" spans="1:7" x14ac:dyDescent="0.2">
      <c r="A749" s="11"/>
      <c r="B749" s="11"/>
      <c r="C749" s="11"/>
      <c r="D749" s="11"/>
      <c r="E749" s="11"/>
      <c r="G749" s="11"/>
    </row>
    <row r="750" spans="1:7" x14ac:dyDescent="0.2">
      <c r="A750" s="11"/>
      <c r="B750" s="11"/>
      <c r="C750" s="11"/>
      <c r="D750" s="11"/>
      <c r="E750" s="11"/>
      <c r="F750" s="14"/>
      <c r="G750" s="11"/>
    </row>
    <row r="751" spans="1:7" ht="24" customHeight="1" x14ac:dyDescent="0.2">
      <c r="A751" s="11"/>
      <c r="B751" s="11"/>
      <c r="C751" s="11"/>
      <c r="D751" s="11"/>
      <c r="E751" s="11"/>
      <c r="G751" s="11"/>
    </row>
    <row r="752" spans="1:7" x14ac:dyDescent="0.2">
      <c r="A752" s="11"/>
      <c r="B752" s="11"/>
      <c r="C752" s="11"/>
      <c r="D752" s="11"/>
      <c r="E752" s="11"/>
      <c r="F752" s="14"/>
      <c r="G752" s="11"/>
    </row>
    <row r="753" spans="1:7" ht="113.25" customHeight="1" x14ac:dyDescent="0.2">
      <c r="A753" s="11"/>
      <c r="B753" s="11"/>
      <c r="C753" s="11"/>
      <c r="D753" s="11"/>
      <c r="E753" s="11"/>
      <c r="G753" s="11"/>
    </row>
    <row r="754" spans="1:7" ht="27.75" customHeight="1" x14ac:dyDescent="0.2">
      <c r="A754" s="11"/>
    </row>
    <row r="755" spans="1:7" ht="51.75" customHeight="1" x14ac:dyDescent="0.2">
      <c r="B755" s="11"/>
      <c r="C755" s="11"/>
      <c r="D755" s="11"/>
      <c r="E755" s="11"/>
      <c r="F755" s="14"/>
      <c r="G755" s="11"/>
    </row>
    <row r="756" spans="1:7" ht="47.25" customHeight="1" x14ac:dyDescent="0.2">
      <c r="A756" s="11"/>
      <c r="B756" s="11"/>
      <c r="C756" s="11"/>
      <c r="D756" s="11"/>
      <c r="E756" s="11"/>
      <c r="F756" s="14"/>
      <c r="G756" s="11"/>
    </row>
    <row r="757" spans="1:7" x14ac:dyDescent="0.2">
      <c r="A757" s="11"/>
      <c r="B757" s="11"/>
      <c r="C757" s="11"/>
      <c r="D757" s="11"/>
      <c r="E757" s="11"/>
      <c r="F757" s="14"/>
      <c r="G757" s="11"/>
    </row>
    <row r="758" spans="1:7" ht="37.5" customHeight="1" x14ac:dyDescent="0.2">
      <c r="A758" s="11"/>
      <c r="B758" s="11"/>
      <c r="C758" s="11"/>
      <c r="D758" s="11"/>
      <c r="E758" s="11"/>
      <c r="F758" s="14"/>
      <c r="G758" s="11"/>
    </row>
    <row r="759" spans="1:7" x14ac:dyDescent="0.2">
      <c r="A759" s="11"/>
      <c r="B759" s="11"/>
      <c r="C759" s="11"/>
      <c r="D759" s="11"/>
      <c r="E759" s="11"/>
      <c r="F759" s="14"/>
      <c r="G759" s="11"/>
    </row>
    <row r="760" spans="1:7" ht="50.25" customHeight="1" x14ac:dyDescent="0.2">
      <c r="A760" s="11"/>
      <c r="B760" s="11"/>
      <c r="C760" s="11"/>
      <c r="D760" s="11"/>
      <c r="E760" s="11"/>
      <c r="F760" s="14"/>
      <c r="G760" s="11"/>
    </row>
    <row r="761" spans="1:7" ht="48" customHeight="1" x14ac:dyDescent="0.2">
      <c r="A761" s="11"/>
    </row>
    <row r="762" spans="1:7" x14ac:dyDescent="0.2">
      <c r="B762" s="11"/>
      <c r="C762" s="11"/>
      <c r="D762" s="11"/>
      <c r="E762" s="11"/>
      <c r="F762" s="14"/>
      <c r="G762" s="11"/>
    </row>
    <row r="763" spans="1:7" ht="34.5" customHeight="1" x14ac:dyDescent="0.2">
      <c r="A763" s="11"/>
    </row>
    <row r="764" spans="1:7" x14ac:dyDescent="0.2">
      <c r="B764" s="11"/>
      <c r="C764" s="11"/>
      <c r="D764" s="11"/>
      <c r="E764" s="11"/>
      <c r="F764" s="14"/>
      <c r="G764" s="11"/>
    </row>
    <row r="765" spans="1:7" x14ac:dyDescent="0.2">
      <c r="A765" s="11"/>
      <c r="B765" s="11"/>
      <c r="C765" s="11"/>
      <c r="D765" s="11"/>
      <c r="E765" s="11"/>
      <c r="F765" s="14"/>
      <c r="G765" s="11"/>
    </row>
    <row r="766" spans="1:7" x14ac:dyDescent="0.2">
      <c r="A766" s="11"/>
      <c r="B766" s="11"/>
      <c r="C766" s="11"/>
      <c r="D766" s="11"/>
      <c r="E766" s="11"/>
      <c r="G766" s="11"/>
    </row>
    <row r="767" spans="1:7" x14ac:dyDescent="0.2">
      <c r="A767" s="11"/>
      <c r="B767" s="11"/>
      <c r="C767" s="11"/>
      <c r="D767" s="11"/>
      <c r="E767" s="11"/>
      <c r="F767" s="14"/>
      <c r="G767" s="11"/>
    </row>
    <row r="768" spans="1:7" x14ac:dyDescent="0.2">
      <c r="A768" s="11"/>
    </row>
    <row r="769" spans="1:7" ht="53.25" customHeight="1" x14ac:dyDescent="0.2"/>
    <row r="770" spans="1:7" x14ac:dyDescent="0.2">
      <c r="B770" s="11"/>
      <c r="C770" s="11"/>
      <c r="D770" s="11"/>
      <c r="E770" s="11"/>
      <c r="G770" s="11"/>
    </row>
    <row r="771" spans="1:7" ht="36.75" customHeight="1" x14ac:dyDescent="0.2">
      <c r="A771" s="11"/>
    </row>
    <row r="773" spans="1:7" x14ac:dyDescent="0.2">
      <c r="B773" s="11"/>
      <c r="C773" s="11"/>
      <c r="D773" s="11"/>
      <c r="E773" s="11"/>
      <c r="F773" s="14"/>
      <c r="G773" s="11"/>
    </row>
    <row r="774" spans="1:7" ht="53.25" customHeight="1" x14ac:dyDescent="0.2">
      <c r="A774" s="11"/>
    </row>
    <row r="775" spans="1:7" ht="38.25" customHeight="1" x14ac:dyDescent="0.2"/>
    <row r="776" spans="1:7" ht="112.5" customHeight="1" x14ac:dyDescent="0.2"/>
    <row r="777" spans="1:7" ht="24" customHeight="1" x14ac:dyDescent="0.2">
      <c r="B777" s="11"/>
      <c r="C777" s="11"/>
      <c r="D777" s="11"/>
      <c r="E777" s="11"/>
      <c r="F777" s="14"/>
      <c r="G777" s="11"/>
    </row>
    <row r="778" spans="1:7" ht="52.5" customHeight="1" x14ac:dyDescent="0.2">
      <c r="A778" s="11"/>
      <c r="B778" s="11"/>
      <c r="C778" s="11"/>
      <c r="D778" s="11"/>
      <c r="E778" s="11"/>
      <c r="G778" s="11"/>
    </row>
    <row r="779" spans="1:7" ht="51" customHeight="1" x14ac:dyDescent="0.2">
      <c r="A779" s="11"/>
    </row>
    <row r="781" spans="1:7" ht="33" customHeight="1" x14ac:dyDescent="0.2"/>
    <row r="783" spans="1:7" ht="47.25" customHeight="1" x14ac:dyDescent="0.2"/>
    <row r="784" spans="1:7" ht="54.75" customHeight="1" x14ac:dyDescent="0.2">
      <c r="B784" s="11"/>
      <c r="C784" s="11"/>
      <c r="D784" s="11"/>
      <c r="E784" s="11"/>
      <c r="F784" s="14"/>
      <c r="G784" s="11"/>
    </row>
    <row r="785" spans="1:7" x14ac:dyDescent="0.2">
      <c r="A785" s="11"/>
      <c r="B785" s="11"/>
      <c r="C785" s="11"/>
      <c r="D785" s="11"/>
      <c r="E785" s="11"/>
      <c r="F785" s="14"/>
      <c r="G785" s="11"/>
    </row>
    <row r="786" spans="1:7" ht="42.75" customHeight="1" x14ac:dyDescent="0.2">
      <c r="A786" s="11"/>
    </row>
    <row r="787" spans="1:7" x14ac:dyDescent="0.2">
      <c r="B787" s="11"/>
      <c r="C787" s="11"/>
      <c r="D787" s="11"/>
      <c r="E787" s="11"/>
      <c r="G787" s="11"/>
    </row>
    <row r="788" spans="1:7" x14ac:dyDescent="0.2">
      <c r="A788" s="11"/>
    </row>
    <row r="789" spans="1:7" x14ac:dyDescent="0.2">
      <c r="B789" s="11"/>
      <c r="C789" s="11"/>
      <c r="D789" s="11"/>
      <c r="E789" s="11"/>
      <c r="G789" s="11"/>
    </row>
    <row r="790" spans="1:7" x14ac:dyDescent="0.2">
      <c r="A790" s="11"/>
      <c r="B790" s="11"/>
      <c r="C790" s="11"/>
      <c r="D790" s="11"/>
      <c r="E790" s="11"/>
      <c r="G790" s="11"/>
    </row>
    <row r="791" spans="1:7" x14ac:dyDescent="0.2">
      <c r="A791" s="11"/>
    </row>
    <row r="792" spans="1:7" ht="50.25" customHeight="1" x14ac:dyDescent="0.2">
      <c r="B792" s="11"/>
      <c r="C792" s="11"/>
      <c r="D792" s="11"/>
      <c r="E792" s="11"/>
      <c r="F792" s="14"/>
      <c r="G792" s="11"/>
    </row>
    <row r="793" spans="1:7" x14ac:dyDescent="0.2">
      <c r="A793" s="11"/>
    </row>
    <row r="794" spans="1:7" x14ac:dyDescent="0.2">
      <c r="B794" s="11"/>
      <c r="C794" s="11"/>
      <c r="D794" s="11"/>
      <c r="E794" s="11"/>
      <c r="F794" s="14"/>
      <c r="G794" s="11"/>
    </row>
    <row r="795" spans="1:7" x14ac:dyDescent="0.2">
      <c r="A795" s="11"/>
    </row>
    <row r="796" spans="1:7" ht="52.5" customHeight="1" x14ac:dyDescent="0.2">
      <c r="B796" s="11"/>
      <c r="C796" s="11"/>
      <c r="D796" s="11"/>
      <c r="E796" s="11"/>
      <c r="F796" s="14"/>
      <c r="G796" s="11"/>
    </row>
    <row r="797" spans="1:7" x14ac:dyDescent="0.2">
      <c r="A797" s="11"/>
      <c r="B797" s="11"/>
      <c r="C797" s="11"/>
      <c r="D797" s="11"/>
      <c r="E797" s="11"/>
      <c r="F797" s="14"/>
      <c r="G797" s="11"/>
    </row>
    <row r="798" spans="1:7" x14ac:dyDescent="0.2">
      <c r="A798" s="11"/>
    </row>
    <row r="800" spans="1:7" x14ac:dyDescent="0.2">
      <c r="B800" s="11"/>
      <c r="C800" s="11"/>
      <c r="D800" s="11"/>
      <c r="E800" s="11"/>
      <c r="G800" s="11"/>
    </row>
    <row r="801" spans="1:7" x14ac:dyDescent="0.2">
      <c r="A801" s="11"/>
    </row>
    <row r="803" spans="1:7" ht="79.5" customHeight="1" x14ac:dyDescent="0.2">
      <c r="B803" s="11"/>
      <c r="C803" s="11"/>
      <c r="D803" s="11"/>
      <c r="E803" s="11"/>
      <c r="F803" s="14"/>
      <c r="G803" s="11"/>
    </row>
    <row r="804" spans="1:7" ht="27.75" customHeight="1" x14ac:dyDescent="0.2">
      <c r="A804" s="11"/>
    </row>
    <row r="806" spans="1:7" x14ac:dyDescent="0.2">
      <c r="B806" s="11"/>
      <c r="C806" s="11"/>
      <c r="D806" s="11"/>
      <c r="E806" s="11"/>
      <c r="G806" s="11"/>
    </row>
    <row r="807" spans="1:7" x14ac:dyDescent="0.2">
      <c r="A807" s="11"/>
      <c r="B807" s="11"/>
      <c r="C807" s="11"/>
      <c r="D807" s="11"/>
      <c r="E807" s="11"/>
      <c r="F807" s="14"/>
      <c r="G807" s="11"/>
    </row>
    <row r="808" spans="1:7" x14ac:dyDescent="0.2">
      <c r="A808" s="11"/>
    </row>
    <row r="809" spans="1:7" x14ac:dyDescent="0.2">
      <c r="B809" s="11"/>
      <c r="C809" s="11"/>
      <c r="D809" s="11"/>
      <c r="E809" s="11"/>
      <c r="G809" s="11"/>
    </row>
    <row r="810" spans="1:7" x14ac:dyDescent="0.2">
      <c r="A810" s="11"/>
    </row>
    <row r="811" spans="1:7" ht="53.25" customHeight="1" x14ac:dyDescent="0.2">
      <c r="B811" s="11"/>
      <c r="C811" s="11"/>
      <c r="D811" s="11"/>
      <c r="E811" s="11"/>
      <c r="G811" s="11"/>
    </row>
    <row r="812" spans="1:7" x14ac:dyDescent="0.2">
      <c r="A812" s="11"/>
    </row>
    <row r="813" spans="1:7" ht="42.75" customHeight="1" x14ac:dyDescent="0.2">
      <c r="B813" s="11"/>
      <c r="C813" s="11"/>
      <c r="D813" s="11"/>
      <c r="E813" s="11"/>
      <c r="F813" s="14"/>
      <c r="G813" s="11"/>
    </row>
    <row r="814" spans="1:7" x14ac:dyDescent="0.2">
      <c r="A814" s="11"/>
      <c r="B814" s="11"/>
      <c r="C814" s="11"/>
      <c r="D814" s="11"/>
      <c r="E814" s="11"/>
      <c r="F814" s="14"/>
      <c r="G814" s="11"/>
    </row>
    <row r="815" spans="1:7" ht="113.25" customHeight="1" x14ac:dyDescent="0.2">
      <c r="A815" s="11"/>
    </row>
    <row r="816" spans="1:7" ht="18.75" customHeight="1" x14ac:dyDescent="0.2">
      <c r="B816" s="11"/>
      <c r="C816" s="11"/>
      <c r="D816" s="11"/>
      <c r="E816" s="11"/>
      <c r="F816" s="14"/>
      <c r="G816" s="11"/>
    </row>
    <row r="817" spans="1:7" x14ac:dyDescent="0.2">
      <c r="A817" s="11"/>
      <c r="B817" s="11"/>
      <c r="C817" s="11"/>
      <c r="D817" s="11"/>
      <c r="E817" s="11"/>
      <c r="G817" s="11"/>
    </row>
    <row r="818" spans="1:7" x14ac:dyDescent="0.2">
      <c r="A818" s="11"/>
      <c r="B818" s="11"/>
      <c r="C818" s="11"/>
      <c r="D818" s="11"/>
      <c r="E818" s="11"/>
      <c r="F818" s="14"/>
      <c r="G818" s="11"/>
    </row>
    <row r="819" spans="1:7" x14ac:dyDescent="0.2">
      <c r="A819" s="11"/>
      <c r="B819" s="11"/>
      <c r="C819" s="11"/>
      <c r="D819" s="11"/>
      <c r="E819" s="11"/>
      <c r="G819" s="11"/>
    </row>
    <row r="820" spans="1:7" x14ac:dyDescent="0.2">
      <c r="A820" s="11"/>
      <c r="B820" s="11"/>
      <c r="C820" s="11"/>
      <c r="D820" s="11"/>
      <c r="E820" s="11"/>
      <c r="F820" s="14"/>
      <c r="G820" s="11"/>
    </row>
    <row r="821" spans="1:7" x14ac:dyDescent="0.2">
      <c r="A821" s="11"/>
      <c r="B821" s="11"/>
      <c r="C821" s="11"/>
      <c r="D821" s="11"/>
      <c r="E821" s="11"/>
      <c r="F821" s="14"/>
      <c r="G821" s="11"/>
    </row>
    <row r="822" spans="1:7" ht="53.25" customHeight="1" x14ac:dyDescent="0.2">
      <c r="A822" s="11"/>
    </row>
    <row r="823" spans="1:7" x14ac:dyDescent="0.2">
      <c r="B823" s="11"/>
      <c r="C823" s="11"/>
      <c r="D823" s="11"/>
      <c r="E823" s="11"/>
      <c r="F823" s="14"/>
      <c r="G823" s="11"/>
    </row>
    <row r="824" spans="1:7" x14ac:dyDescent="0.2">
      <c r="A824" s="11"/>
      <c r="B824" s="11"/>
      <c r="C824" s="11"/>
      <c r="D824" s="11"/>
      <c r="E824" s="11"/>
      <c r="F824" s="14"/>
      <c r="G824" s="11"/>
    </row>
    <row r="825" spans="1:7" x14ac:dyDescent="0.2">
      <c r="A825" s="11"/>
      <c r="B825" s="11"/>
      <c r="C825" s="11"/>
      <c r="D825" s="11"/>
      <c r="E825" s="11"/>
      <c r="F825" s="14"/>
      <c r="G825" s="11"/>
    </row>
    <row r="826" spans="1:7" ht="51" customHeight="1" x14ac:dyDescent="0.2">
      <c r="A826" s="11"/>
      <c r="B826" s="11"/>
      <c r="C826" s="11"/>
      <c r="D826" s="11"/>
      <c r="E826" s="11"/>
      <c r="F826" s="14"/>
      <c r="G826" s="11"/>
    </row>
    <row r="827" spans="1:7" x14ac:dyDescent="0.2">
      <c r="A827" s="11"/>
      <c r="B827" s="11"/>
      <c r="C827" s="11"/>
      <c r="D827" s="11"/>
      <c r="E827" s="11"/>
      <c r="G827" s="11"/>
    </row>
    <row r="828" spans="1:7" x14ac:dyDescent="0.2">
      <c r="A828" s="11"/>
    </row>
    <row r="829" spans="1:7" x14ac:dyDescent="0.2">
      <c r="B829" s="11"/>
      <c r="C829" s="11"/>
      <c r="D829" s="11"/>
      <c r="E829" s="11"/>
      <c r="G829" s="11"/>
    </row>
    <row r="830" spans="1:7" x14ac:dyDescent="0.2">
      <c r="A830" s="11"/>
    </row>
    <row r="831" spans="1:7" x14ac:dyDescent="0.2">
      <c r="B831" s="11"/>
      <c r="C831" s="11"/>
      <c r="D831" s="11"/>
      <c r="E831" s="11"/>
      <c r="F831" s="14"/>
      <c r="G831" s="11"/>
    </row>
    <row r="832" spans="1:7" ht="27" customHeight="1" x14ac:dyDescent="0.2">
      <c r="A832" s="11"/>
    </row>
    <row r="833" spans="1:7" ht="17.25" customHeight="1" x14ac:dyDescent="0.2">
      <c r="B833" s="11"/>
      <c r="C833" s="11"/>
      <c r="D833" s="11"/>
      <c r="E833" s="11"/>
      <c r="G833" s="11"/>
    </row>
    <row r="834" spans="1:7" x14ac:dyDescent="0.2">
      <c r="A834" s="11"/>
      <c r="B834" s="11"/>
      <c r="C834" s="11"/>
      <c r="D834" s="11"/>
      <c r="E834" s="11"/>
      <c r="F834" s="14"/>
      <c r="G834" s="11"/>
    </row>
    <row r="835" spans="1:7" ht="38.25" customHeight="1" x14ac:dyDescent="0.2">
      <c r="A835" s="11"/>
    </row>
    <row r="836" spans="1:7" x14ac:dyDescent="0.2">
      <c r="B836" s="11"/>
      <c r="C836" s="11"/>
      <c r="D836" s="11"/>
      <c r="E836" s="11"/>
      <c r="F836" s="14"/>
      <c r="G836" s="11"/>
    </row>
    <row r="837" spans="1:7" ht="20.25" customHeight="1" x14ac:dyDescent="0.2">
      <c r="A837" s="11"/>
      <c r="B837" s="11"/>
      <c r="C837" s="11"/>
      <c r="D837" s="11"/>
      <c r="E837" s="11"/>
      <c r="G837" s="11"/>
    </row>
    <row r="838" spans="1:7" x14ac:dyDescent="0.2">
      <c r="A838" s="11"/>
    </row>
    <row r="839" spans="1:7" ht="127.5" customHeight="1" x14ac:dyDescent="0.2"/>
    <row r="840" spans="1:7" ht="42" customHeight="1" x14ac:dyDescent="0.2">
      <c r="B840" s="11"/>
      <c r="C840" s="11"/>
      <c r="D840" s="11"/>
      <c r="E840" s="11"/>
      <c r="F840" s="14"/>
      <c r="G840" s="11"/>
    </row>
    <row r="841" spans="1:7" x14ac:dyDescent="0.2">
      <c r="A841" s="11"/>
    </row>
    <row r="842" spans="1:7" ht="42" customHeight="1" x14ac:dyDescent="0.2"/>
    <row r="843" spans="1:7" ht="129.75" customHeight="1" x14ac:dyDescent="0.2">
      <c r="B843" s="11"/>
      <c r="C843" s="11"/>
      <c r="D843" s="11"/>
      <c r="E843" s="11"/>
      <c r="G843" s="11"/>
    </row>
    <row r="844" spans="1:7" ht="27" customHeight="1" x14ac:dyDescent="0.2">
      <c r="A844" s="11"/>
      <c r="B844" s="11"/>
      <c r="C844" s="11"/>
      <c r="D844" s="11"/>
      <c r="E844" s="11"/>
      <c r="F844" s="14"/>
      <c r="G844" s="11"/>
    </row>
    <row r="845" spans="1:7" ht="44.25" customHeight="1" x14ac:dyDescent="0.2">
      <c r="A845" s="11"/>
      <c r="B845" s="11"/>
      <c r="C845" s="11"/>
      <c r="D845" s="11"/>
      <c r="E845" s="11"/>
      <c r="G845" s="11"/>
    </row>
    <row r="846" spans="1:7" x14ac:dyDescent="0.2">
      <c r="A846" s="11"/>
    </row>
    <row r="850" spans="1:7" ht="33" customHeight="1" x14ac:dyDescent="0.2">
      <c r="B850" s="11"/>
      <c r="C850" s="11"/>
      <c r="D850" s="11"/>
      <c r="E850" s="11"/>
      <c r="F850" s="14"/>
      <c r="G850" s="11"/>
    </row>
    <row r="851" spans="1:7" x14ac:dyDescent="0.2">
      <c r="A851" s="11"/>
      <c r="B851" s="11"/>
      <c r="C851" s="11"/>
      <c r="D851" s="11"/>
      <c r="E851" s="11"/>
      <c r="F851" s="14"/>
      <c r="G851" s="11"/>
    </row>
    <row r="852" spans="1:7" x14ac:dyDescent="0.2">
      <c r="A852" s="11"/>
      <c r="B852" s="11"/>
      <c r="C852" s="11"/>
      <c r="D852" s="11"/>
      <c r="E852" s="11"/>
      <c r="F852" s="14"/>
      <c r="G852" s="11"/>
    </row>
    <row r="853" spans="1:7" ht="22.5" customHeight="1" x14ac:dyDescent="0.2">
      <c r="A853" s="11"/>
      <c r="B853" s="11"/>
      <c r="C853" s="11"/>
      <c r="D853" s="11"/>
      <c r="E853" s="11"/>
      <c r="G853" s="11"/>
    </row>
    <row r="854" spans="1:7" x14ac:dyDescent="0.2">
      <c r="A854" s="11"/>
      <c r="B854" s="11"/>
      <c r="C854" s="11"/>
      <c r="D854" s="11"/>
      <c r="E854" s="11"/>
      <c r="G854" s="11"/>
    </row>
    <row r="855" spans="1:7" ht="57" customHeight="1" x14ac:dyDescent="0.2">
      <c r="A855" s="11"/>
    </row>
    <row r="858" spans="1:7" x14ac:dyDescent="0.2">
      <c r="B858" s="11"/>
      <c r="C858" s="11"/>
      <c r="D858" s="11"/>
      <c r="E858" s="11"/>
      <c r="G858" s="11"/>
    </row>
    <row r="859" spans="1:7" ht="49.5" customHeight="1" x14ac:dyDescent="0.2">
      <c r="A859" s="11"/>
      <c r="B859" s="11"/>
      <c r="C859" s="11"/>
      <c r="D859" s="11"/>
      <c r="E859" s="11"/>
      <c r="F859" s="14"/>
      <c r="G859" s="11"/>
    </row>
    <row r="860" spans="1:7" x14ac:dyDescent="0.2">
      <c r="A860" s="11"/>
      <c r="B860" s="11"/>
      <c r="C860" s="11"/>
      <c r="D860" s="11"/>
      <c r="E860" s="11"/>
      <c r="F860" s="14"/>
      <c r="G860" s="11"/>
    </row>
    <row r="861" spans="1:7" x14ac:dyDescent="0.2">
      <c r="A861" s="11"/>
      <c r="B861" s="11"/>
      <c r="C861" s="11"/>
      <c r="D861" s="11"/>
      <c r="E861" s="11"/>
      <c r="F861" s="14"/>
      <c r="G861" s="11"/>
    </row>
    <row r="862" spans="1:7" x14ac:dyDescent="0.2">
      <c r="A862" s="11"/>
    </row>
    <row r="863" spans="1:7" ht="48.75" customHeight="1" x14ac:dyDescent="0.2"/>
    <row r="864" spans="1:7" x14ac:dyDescent="0.2">
      <c r="B864" s="11"/>
      <c r="C864" s="11"/>
      <c r="D864" s="11"/>
      <c r="E864" s="11"/>
      <c r="G864" s="11"/>
    </row>
    <row r="865" spans="1:7" x14ac:dyDescent="0.2">
      <c r="A865" s="11"/>
      <c r="B865" s="11"/>
      <c r="C865" s="11"/>
      <c r="D865" s="11"/>
      <c r="E865" s="11"/>
      <c r="F865" s="14"/>
      <c r="G865" s="11"/>
    </row>
    <row r="866" spans="1:7" x14ac:dyDescent="0.2">
      <c r="A866" s="11"/>
      <c r="B866" s="11"/>
      <c r="C866" s="11"/>
      <c r="D866" s="11"/>
      <c r="E866" s="11"/>
      <c r="F866" s="14"/>
      <c r="G866" s="11"/>
    </row>
    <row r="867" spans="1:7" x14ac:dyDescent="0.2">
      <c r="A867" s="11"/>
    </row>
    <row r="869" spans="1:7" ht="84" customHeight="1" x14ac:dyDescent="0.2"/>
    <row r="870" spans="1:7" ht="34.5" customHeight="1" x14ac:dyDescent="0.2"/>
    <row r="871" spans="1:7" ht="24.75" customHeight="1" x14ac:dyDescent="0.2">
      <c r="B871" s="11"/>
      <c r="C871" s="11"/>
      <c r="D871" s="11"/>
      <c r="E871" s="11"/>
      <c r="F871" s="14"/>
      <c r="G871" s="11"/>
    </row>
    <row r="872" spans="1:7" x14ac:dyDescent="0.2">
      <c r="A872" s="11"/>
    </row>
    <row r="873" spans="1:7" x14ac:dyDescent="0.2">
      <c r="B873" s="11"/>
      <c r="C873" s="11"/>
      <c r="D873" s="11"/>
      <c r="E873" s="11"/>
      <c r="G873" s="11"/>
    </row>
    <row r="874" spans="1:7" x14ac:dyDescent="0.2">
      <c r="A874" s="11"/>
    </row>
    <row r="877" spans="1:7" x14ac:dyDescent="0.2">
      <c r="B877" s="11"/>
      <c r="C877" s="11"/>
      <c r="D877" s="11"/>
      <c r="E877" s="11"/>
      <c r="G877" s="11"/>
    </row>
    <row r="878" spans="1:7" ht="36" customHeight="1" x14ac:dyDescent="0.2">
      <c r="A878" s="11"/>
    </row>
    <row r="879" spans="1:7" ht="111.75" customHeight="1" x14ac:dyDescent="0.2">
      <c r="B879" s="11"/>
      <c r="C879" s="11"/>
      <c r="D879" s="11"/>
      <c r="E879" s="11"/>
      <c r="G879" s="11"/>
    </row>
    <row r="880" spans="1:7" ht="27.75" customHeight="1" x14ac:dyDescent="0.2">
      <c r="A880" s="11"/>
      <c r="B880" s="11"/>
      <c r="C880" s="11"/>
      <c r="D880" s="11"/>
      <c r="E880" s="11"/>
      <c r="F880" s="14"/>
      <c r="G880" s="11"/>
    </row>
    <row r="881" spans="1:7" x14ac:dyDescent="0.2">
      <c r="A881" s="11"/>
    </row>
    <row r="884" spans="1:7" ht="111.75" customHeight="1" x14ac:dyDescent="0.2">
      <c r="B884" s="11"/>
      <c r="C884" s="11"/>
      <c r="D884" s="11"/>
      <c r="E884" s="11"/>
      <c r="F884" s="14"/>
      <c r="G884" s="11"/>
    </row>
    <row r="885" spans="1:7" ht="42.75" customHeight="1" x14ac:dyDescent="0.2">
      <c r="A885" s="11"/>
      <c r="B885" s="11"/>
      <c r="C885" s="11"/>
      <c r="D885" s="11"/>
      <c r="E885" s="11"/>
      <c r="G885" s="11"/>
    </row>
    <row r="886" spans="1:7" x14ac:dyDescent="0.2">
      <c r="A886" s="11"/>
      <c r="B886" s="11"/>
      <c r="C886" s="11"/>
      <c r="D886" s="11"/>
      <c r="E886" s="11"/>
      <c r="F886" s="14"/>
      <c r="G886" s="11"/>
    </row>
    <row r="887" spans="1:7" x14ac:dyDescent="0.2">
      <c r="A887" s="11"/>
      <c r="B887" s="11"/>
      <c r="C887" s="11"/>
      <c r="D887" s="11"/>
      <c r="E887" s="11"/>
      <c r="F887" s="14"/>
      <c r="G887" s="11"/>
    </row>
    <row r="888" spans="1:7" x14ac:dyDescent="0.2">
      <c r="A888" s="11"/>
    </row>
    <row r="890" spans="1:7" ht="51.75" customHeight="1" x14ac:dyDescent="0.2">
      <c r="B890" s="11"/>
      <c r="C890" s="11"/>
      <c r="D890" s="11"/>
      <c r="E890" s="11"/>
      <c r="G890" s="11"/>
    </row>
    <row r="891" spans="1:7" x14ac:dyDescent="0.2">
      <c r="A891" s="11"/>
      <c r="B891" s="11"/>
      <c r="C891" s="11"/>
      <c r="D891" s="11"/>
      <c r="E891" s="11"/>
      <c r="G891" s="11"/>
    </row>
    <row r="892" spans="1:7" x14ac:dyDescent="0.2">
      <c r="A892" s="11"/>
      <c r="B892" s="11"/>
      <c r="C892" s="11"/>
      <c r="D892" s="11"/>
      <c r="E892" s="11"/>
      <c r="F892" s="14"/>
      <c r="G892" s="11"/>
    </row>
    <row r="893" spans="1:7" x14ac:dyDescent="0.2">
      <c r="A893" s="11"/>
      <c r="B893" s="11"/>
      <c r="C893" s="11"/>
      <c r="D893" s="11"/>
      <c r="E893" s="11"/>
      <c r="F893" s="14"/>
      <c r="G893" s="11"/>
    </row>
    <row r="894" spans="1:7" x14ac:dyDescent="0.2">
      <c r="A894" s="11"/>
      <c r="B894" s="11"/>
      <c r="C894" s="11"/>
      <c r="D894" s="11"/>
      <c r="E894" s="11"/>
      <c r="G894" s="11"/>
    </row>
    <row r="895" spans="1:7" x14ac:dyDescent="0.2">
      <c r="A895" s="11"/>
      <c r="B895" s="11"/>
      <c r="C895" s="11"/>
      <c r="D895" s="11"/>
      <c r="E895" s="11"/>
      <c r="G895" s="11"/>
    </row>
    <row r="896" spans="1:7" x14ac:dyDescent="0.2">
      <c r="A896" s="11"/>
    </row>
    <row r="897" spans="1:7" x14ac:dyDescent="0.2">
      <c r="B897" s="11"/>
      <c r="C897" s="11"/>
      <c r="D897" s="11"/>
      <c r="E897" s="11"/>
      <c r="F897" s="14"/>
      <c r="G897" s="11"/>
    </row>
    <row r="898" spans="1:7" x14ac:dyDescent="0.2">
      <c r="A898" s="11"/>
      <c r="B898" s="11"/>
      <c r="C898" s="11"/>
      <c r="D898" s="11"/>
      <c r="E898" s="11"/>
      <c r="F898" s="14"/>
      <c r="G898" s="11"/>
    </row>
    <row r="899" spans="1:7" ht="50.25" customHeight="1" x14ac:dyDescent="0.2">
      <c r="A899" s="11"/>
      <c r="B899" s="11"/>
      <c r="C899" s="11"/>
      <c r="D899" s="11"/>
      <c r="E899" s="11"/>
      <c r="G899" s="11"/>
    </row>
    <row r="900" spans="1:7" x14ac:dyDescent="0.2">
      <c r="A900" s="11"/>
    </row>
    <row r="901" spans="1:7" x14ac:dyDescent="0.2">
      <c r="B901" s="11"/>
      <c r="C901" s="11"/>
      <c r="D901" s="11"/>
      <c r="E901" s="11"/>
      <c r="F901" s="14"/>
      <c r="G901" s="11"/>
    </row>
    <row r="902" spans="1:7" x14ac:dyDescent="0.2">
      <c r="A902" s="11"/>
      <c r="B902" s="11"/>
      <c r="C902" s="11"/>
      <c r="D902" s="11"/>
      <c r="E902" s="11"/>
      <c r="F902" s="14"/>
      <c r="G902" s="11"/>
    </row>
    <row r="903" spans="1:7" ht="51" customHeight="1" x14ac:dyDescent="0.2">
      <c r="A903" s="11"/>
      <c r="B903" s="11"/>
      <c r="C903" s="11"/>
      <c r="D903" s="11"/>
      <c r="E903" s="11"/>
      <c r="G903" s="11"/>
    </row>
    <row r="904" spans="1:7" x14ac:dyDescent="0.2">
      <c r="A904" s="11"/>
      <c r="B904" s="11"/>
      <c r="C904" s="11"/>
      <c r="D904" s="11"/>
      <c r="E904" s="11"/>
      <c r="F904" s="14"/>
      <c r="G904" s="11"/>
    </row>
    <row r="905" spans="1:7" ht="41.25" customHeight="1" x14ac:dyDescent="0.2">
      <c r="A905" s="11"/>
      <c r="B905" s="11"/>
      <c r="C905" s="11"/>
      <c r="D905" s="11"/>
      <c r="E905" s="11"/>
      <c r="F905" s="14"/>
      <c r="G905" s="11"/>
    </row>
    <row r="906" spans="1:7" ht="23.25" customHeight="1" x14ac:dyDescent="0.2">
      <c r="A906" s="11"/>
      <c r="B906" s="11"/>
      <c r="C906" s="11"/>
      <c r="D906" s="11"/>
      <c r="E906" s="11"/>
      <c r="F906" s="14"/>
      <c r="G906" s="11"/>
    </row>
    <row r="907" spans="1:7" x14ac:dyDescent="0.2">
      <c r="A907" s="11"/>
      <c r="B907" s="11"/>
      <c r="C907" s="11"/>
      <c r="D907" s="11"/>
      <c r="E907" s="11"/>
      <c r="G907" s="11"/>
    </row>
    <row r="908" spans="1:7" x14ac:dyDescent="0.2">
      <c r="A908" s="11"/>
      <c r="B908" s="11"/>
      <c r="C908" s="11"/>
      <c r="D908" s="11"/>
      <c r="E908" s="11"/>
      <c r="F908" s="14"/>
      <c r="G908" s="11"/>
    </row>
    <row r="909" spans="1:7" x14ac:dyDescent="0.2">
      <c r="A909" s="11"/>
      <c r="B909" s="11"/>
      <c r="C909" s="11"/>
      <c r="D909" s="11"/>
      <c r="E909" s="11"/>
      <c r="F909" s="14"/>
      <c r="G909" s="11"/>
    </row>
    <row r="910" spans="1:7" x14ac:dyDescent="0.2">
      <c r="A910" s="11"/>
      <c r="B910" s="11"/>
      <c r="C910" s="11"/>
      <c r="D910" s="11"/>
      <c r="E910" s="11"/>
      <c r="F910" s="14"/>
      <c r="G910" s="11"/>
    </row>
    <row r="911" spans="1:7" ht="50.25" customHeight="1" x14ac:dyDescent="0.2">
      <c r="A911" s="11"/>
    </row>
    <row r="912" spans="1:7" ht="22.5" customHeight="1" x14ac:dyDescent="0.2"/>
    <row r="914" spans="1:7" x14ac:dyDescent="0.2">
      <c r="F914" s="14"/>
    </row>
    <row r="916" spans="1:7" ht="114" customHeight="1" x14ac:dyDescent="0.2">
      <c r="F916" s="14"/>
    </row>
    <row r="917" spans="1:7" ht="24.75" customHeight="1" x14ac:dyDescent="0.2">
      <c r="F917" s="14"/>
    </row>
    <row r="920" spans="1:7" ht="81.75" customHeight="1" x14ac:dyDescent="0.2"/>
    <row r="921" spans="1:7" ht="22.5" customHeight="1" x14ac:dyDescent="0.2">
      <c r="A921" s="11"/>
      <c r="B921" s="11"/>
      <c r="C921" s="11"/>
      <c r="D921" s="11"/>
      <c r="E921" s="11"/>
      <c r="F921" s="11"/>
      <c r="G921" s="11"/>
    </row>
    <row r="923" spans="1:7" ht="28.5" customHeight="1" x14ac:dyDescent="0.2">
      <c r="A923" s="11"/>
      <c r="B923" s="11"/>
      <c r="C923" s="11"/>
      <c r="D923" s="11"/>
      <c r="E923" s="11"/>
      <c r="F923" s="11"/>
      <c r="G923" s="11"/>
    </row>
    <row r="924" spans="1:7" ht="130.5" customHeight="1" x14ac:dyDescent="0.2">
      <c r="A924" s="11"/>
      <c r="B924" s="11"/>
      <c r="C924" s="11"/>
      <c r="D924" s="11"/>
      <c r="E924" s="11"/>
      <c r="F924" s="11"/>
      <c r="G924" s="11"/>
    </row>
    <row r="925" spans="1:7" ht="24.75" customHeight="1" x14ac:dyDescent="0.2">
      <c r="A925" s="11"/>
      <c r="B925" s="11"/>
      <c r="C925" s="11"/>
      <c r="D925" s="11"/>
      <c r="E925" s="11"/>
      <c r="F925" s="11"/>
      <c r="G925" s="11"/>
    </row>
    <row r="927" spans="1:7" ht="24" customHeight="1" x14ac:dyDescent="0.2">
      <c r="A927" s="11"/>
      <c r="B927" s="11"/>
      <c r="C927" s="11"/>
      <c r="D927" s="11"/>
      <c r="E927" s="11"/>
      <c r="F927" s="11"/>
      <c r="G927" s="11"/>
    </row>
    <row r="928" spans="1:7" ht="80.25" customHeight="1" x14ac:dyDescent="0.2">
      <c r="A928" s="11"/>
      <c r="B928" s="11"/>
      <c r="C928" s="11"/>
      <c r="D928" s="11"/>
      <c r="E928" s="11"/>
      <c r="F928" s="11"/>
      <c r="G928" s="11"/>
    </row>
    <row r="929" spans="1:7" ht="21.75" customHeight="1" x14ac:dyDescent="0.2">
      <c r="A929" s="11"/>
      <c r="B929" s="11"/>
      <c r="C929" s="11"/>
      <c r="D929" s="11"/>
      <c r="E929" s="11"/>
      <c r="F929" s="11"/>
      <c r="G929" s="11"/>
    </row>
    <row r="933" spans="1:7" ht="45.75" customHeight="1" x14ac:dyDescent="0.2">
      <c r="A933" s="11"/>
      <c r="B933" s="11"/>
      <c r="C933" s="11"/>
      <c r="D933" s="11"/>
      <c r="E933" s="11"/>
      <c r="F933" s="11"/>
      <c r="G933" s="11"/>
    </row>
    <row r="935" spans="1:7" ht="51.75" customHeight="1" x14ac:dyDescent="0.2">
      <c r="A935" s="11"/>
      <c r="B935" s="11"/>
      <c r="C935" s="11"/>
      <c r="D935" s="11"/>
      <c r="E935" s="11"/>
      <c r="F935" s="11"/>
      <c r="G935" s="11"/>
    </row>
    <row r="936" spans="1:7" ht="51.75" customHeight="1" x14ac:dyDescent="0.2">
      <c r="A936" s="11"/>
      <c r="B936" s="11"/>
      <c r="C936" s="11"/>
      <c r="D936" s="11"/>
      <c r="E936" s="11"/>
      <c r="F936" s="11"/>
      <c r="G936" s="11"/>
    </row>
    <row r="939" spans="1:7" ht="47.25" customHeight="1" x14ac:dyDescent="0.2"/>
    <row r="940" spans="1:7" ht="52.5" customHeight="1" x14ac:dyDescent="0.2"/>
    <row r="945" spans="1:9" s="21" customFormat="1" x14ac:dyDescent="0.2">
      <c r="A945" s="19"/>
      <c r="B945" s="17"/>
      <c r="C945" s="14"/>
      <c r="D945" s="17"/>
      <c r="E945" s="17"/>
      <c r="F945" s="17"/>
      <c r="G945" s="18"/>
      <c r="I945" s="20"/>
    </row>
    <row r="946" spans="1:9" s="21" customFormat="1" x14ac:dyDescent="0.2">
      <c r="A946" s="19"/>
      <c r="B946" s="17"/>
      <c r="C946" s="14"/>
      <c r="D946" s="17"/>
      <c r="E946" s="17"/>
      <c r="F946" s="17"/>
      <c r="G946" s="18"/>
      <c r="I946" s="20"/>
    </row>
    <row r="947" spans="1:9" s="21" customFormat="1" x14ac:dyDescent="0.2">
      <c r="A947" s="19"/>
      <c r="B947" s="17"/>
      <c r="C947" s="14"/>
      <c r="D947" s="17"/>
      <c r="E947" s="17"/>
      <c r="F947" s="17"/>
      <c r="G947" s="18"/>
      <c r="I947" s="20"/>
    </row>
  </sheetData>
  <autoFilter ref="A15:O648"/>
  <mergeCells count="10">
    <mergeCell ref="A651:B651"/>
    <mergeCell ref="A652:B652"/>
    <mergeCell ref="A653:B653"/>
    <mergeCell ref="H12:H13"/>
    <mergeCell ref="I12:I13"/>
    <mergeCell ref="A10:I10"/>
    <mergeCell ref="A12:A13"/>
    <mergeCell ref="G12:G13"/>
    <mergeCell ref="B13:E13"/>
    <mergeCell ref="B12:F12"/>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41" manualBreakCount="41">
    <brk id="17" max="8" man="1"/>
    <brk id="40" max="8" man="1"/>
    <brk id="48" max="8" man="1"/>
    <brk id="60" max="8" man="1"/>
    <brk id="72" max="8" man="1"/>
    <brk id="82" max="8" man="1"/>
    <brk id="91" max="8" man="1"/>
    <brk id="100" max="8" man="1"/>
    <brk id="111" max="8" man="1"/>
    <brk id="140" max="8" man="1"/>
    <brk id="155" max="8" man="1"/>
    <brk id="167" max="8" man="1"/>
    <brk id="187" max="8" man="1"/>
    <brk id="198" max="8" man="1"/>
    <brk id="211" max="8" man="1"/>
    <brk id="219" max="8" man="1"/>
    <brk id="225" max="8" man="1"/>
    <brk id="242" max="8" man="1"/>
    <brk id="247" max="8" man="1"/>
    <brk id="254" max="8" man="1"/>
    <brk id="266" max="8" man="1"/>
    <brk id="276" max="8" man="1"/>
    <brk id="289" max="8" man="1"/>
    <brk id="301" max="8" man="1"/>
    <brk id="314" max="8" man="1"/>
    <brk id="329" max="8" man="1"/>
    <brk id="338" max="8" man="1"/>
    <brk id="356" max="8" man="1"/>
    <brk id="375" max="8" man="1"/>
    <brk id="394" max="8" man="1"/>
    <brk id="403" max="8" man="1"/>
    <brk id="413" max="8" man="1"/>
    <brk id="423" max="8" man="1"/>
    <brk id="432" max="8" man="1"/>
    <brk id="443" max="8" man="1"/>
    <brk id="453" max="8" man="1"/>
    <brk id="464" max="8" man="1"/>
    <brk id="476" max="8" man="1"/>
    <brk id="485" max="8" man="1"/>
    <brk id="496" max="8" man="1"/>
    <brk id="52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vt:lpstr>
      <vt:lpstr>'по новой классификации'!Заголовки_для_печати</vt:lpstr>
      <vt:lpstr>'по новой классификации'!Область_печати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Гузий НН.</cp:lastModifiedBy>
  <cp:lastPrinted>2025-04-30T11:01:46Z</cp:lastPrinted>
  <dcterms:created xsi:type="dcterms:W3CDTF">2008-10-22T15:37:46Z</dcterms:created>
  <dcterms:modified xsi:type="dcterms:W3CDTF">2025-06-30T12:30:15Z</dcterms:modified>
</cp:coreProperties>
</file>