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388" yWindow="-108" windowWidth="14412" windowHeight="12660"/>
  </bookViews>
  <sheets>
    <sheet name="по новой классификации (3)" sheetId="7" r:id="rId1"/>
  </sheets>
  <definedNames>
    <definedName name="_xlnm._FilterDatabase" localSheetId="0" hidden="1">'по новой классификации (3)'!$A$23:$U$826</definedName>
    <definedName name="_xlnm.Print_Titles" localSheetId="0">'по новой классификации (3)'!$23:$23</definedName>
    <definedName name="_xlnm.Print_Area" localSheetId="0">'по новой классификации (3)'!$A$1:$K$849</definedName>
  </definedNames>
  <calcPr calcId="144525" iterate="1"/>
</workbook>
</file>

<file path=xl/calcChain.xml><?xml version="1.0" encoding="utf-8"?>
<calcChain xmlns="http://schemas.openxmlformats.org/spreadsheetml/2006/main">
  <c r="K124" i="7" l="1"/>
  <c r="K130" i="7"/>
  <c r="K131" i="7"/>
  <c r="K132" i="7"/>
  <c r="K129" i="7"/>
  <c r="K87" i="7" l="1"/>
  <c r="K88" i="7"/>
  <c r="K53" i="7"/>
  <c r="K405" i="7" l="1"/>
  <c r="K413" i="7"/>
  <c r="K412" i="7" s="1"/>
  <c r="K411" i="7" s="1"/>
  <c r="K725" i="7"/>
  <c r="K825" i="7" l="1"/>
  <c r="K555" i="7" l="1"/>
  <c r="K554" i="7" s="1"/>
  <c r="K651" i="7" l="1"/>
  <c r="K474" i="7" l="1"/>
  <c r="K475" i="7"/>
  <c r="K465" i="7" l="1"/>
  <c r="K524" i="7" l="1"/>
  <c r="K488" i="7"/>
  <c r="K487" i="7" s="1"/>
  <c r="K467" i="7"/>
  <c r="K449" i="7"/>
  <c r="K581" i="7" l="1"/>
  <c r="K409" i="7"/>
  <c r="K408" i="7" s="1"/>
  <c r="K407" i="7" s="1"/>
  <c r="K406" i="7" s="1"/>
  <c r="K258" i="7"/>
  <c r="K597" i="7" l="1"/>
  <c r="K596" i="7" s="1"/>
  <c r="K595" i="7" s="1"/>
  <c r="K594" i="7"/>
  <c r="K593" i="7" s="1"/>
  <c r="K592" i="7" s="1"/>
  <c r="K308" i="7" l="1"/>
  <c r="K307" i="7" s="1"/>
  <c r="K181" i="7" l="1"/>
  <c r="K95" i="7" l="1"/>
  <c r="K94" i="7" s="1"/>
  <c r="K742" i="7"/>
  <c r="K741" i="7" s="1"/>
  <c r="K740" i="7" s="1"/>
  <c r="K739" i="7" s="1"/>
  <c r="K738" i="7" s="1"/>
  <c r="K737" i="7" s="1"/>
  <c r="K736" i="7" s="1"/>
  <c r="K299" i="7" l="1"/>
  <c r="K516" i="7" l="1"/>
  <c r="K514" i="7"/>
  <c r="K513" i="7"/>
  <c r="K83" i="7"/>
  <c r="K86" i="7"/>
  <c r="K84" i="7"/>
  <c r="K665" i="7" l="1"/>
  <c r="K664" i="7" s="1"/>
  <c r="K663" i="7" s="1"/>
  <c r="K564" i="7"/>
  <c r="K563" i="7" s="1"/>
  <c r="K562" i="7" s="1"/>
  <c r="K697" i="7"/>
  <c r="K635" i="7"/>
  <c r="K670" i="7"/>
  <c r="K90" i="7" l="1"/>
  <c r="K734" i="7" l="1"/>
  <c r="K733" i="7" s="1"/>
  <c r="K77" i="7" l="1"/>
  <c r="K76" i="7" s="1"/>
  <c r="K75" i="7" s="1"/>
  <c r="K74" i="7" s="1"/>
  <c r="K381" i="7" l="1"/>
  <c r="K478" i="7"/>
  <c r="K620" i="7"/>
  <c r="K378" i="7"/>
  <c r="K377" i="7" s="1"/>
  <c r="K438" i="7" l="1"/>
  <c r="K437" i="7" s="1"/>
  <c r="K436" i="7" s="1"/>
  <c r="K590" i="7"/>
  <c r="K589" i="7" s="1"/>
  <c r="K626" i="7"/>
  <c r="K624" i="7" s="1"/>
  <c r="K623" i="7" s="1"/>
  <c r="K732" i="7" l="1"/>
  <c r="K731" i="7" s="1"/>
  <c r="K730" i="7" s="1"/>
  <c r="K757" i="7"/>
  <c r="K719" i="7"/>
  <c r="K685" i="7"/>
  <c r="K707" i="7"/>
  <c r="K657" i="7"/>
  <c r="K643" i="7"/>
  <c r="K588" i="7"/>
  <c r="K617" i="7"/>
  <c r="K610" i="7"/>
  <c r="K608" i="7" s="1"/>
  <c r="K512" i="7"/>
  <c r="K330" i="7"/>
  <c r="K360" i="7"/>
  <c r="K145" i="7" l="1"/>
  <c r="K758" i="7" l="1"/>
  <c r="K724" i="7"/>
  <c r="K720" i="7"/>
  <c r="K686" i="7"/>
  <c r="K687" i="7"/>
  <c r="K708" i="7"/>
  <c r="K644" i="7"/>
  <c r="K722" i="7" l="1"/>
  <c r="K642" i="7"/>
  <c r="K658" i="7"/>
  <c r="K619" i="7"/>
  <c r="K616" i="7"/>
  <c r="K587" i="7"/>
  <c r="K586" i="7" s="1"/>
  <c r="K602" i="7"/>
  <c r="K601" i="7" s="1"/>
  <c r="K600" i="7" s="1"/>
  <c r="K599" i="7" s="1"/>
  <c r="K598" i="7" s="1"/>
  <c r="K432" i="7" l="1"/>
  <c r="K427" i="7"/>
  <c r="K373" i="7" l="1"/>
  <c r="K354" i="7"/>
  <c r="K342" i="7"/>
  <c r="K272" i="7"/>
  <c r="K271" i="7" s="1"/>
  <c r="K270" i="7" s="1"/>
  <c r="K161" i="7" l="1"/>
  <c r="K160" i="7" s="1"/>
  <c r="K159" i="7" s="1"/>
  <c r="K158" i="7" s="1"/>
  <c r="K157" i="7" s="1"/>
  <c r="K585" i="7" l="1"/>
  <c r="K584" i="7" s="1"/>
  <c r="K583" i="7" s="1"/>
  <c r="K548" i="7"/>
  <c r="K547" i="7" s="1"/>
  <c r="K402" i="7" l="1"/>
  <c r="K296" i="7"/>
  <c r="K300" i="7"/>
  <c r="K298" i="7"/>
  <c r="K128" i="7"/>
  <c r="K127" i="7" s="1"/>
  <c r="K126" i="7" s="1"/>
  <c r="K125" i="7" s="1"/>
  <c r="K55" i="7"/>
  <c r="K295" i="7" l="1"/>
  <c r="K294" i="7" s="1"/>
  <c r="K293" i="7" s="1"/>
  <c r="K292" i="7" s="1"/>
  <c r="K291" i="7" s="1"/>
  <c r="K519" i="7" l="1"/>
  <c r="K99" i="7" l="1"/>
  <c r="K98" i="7" s="1"/>
  <c r="K97" i="7" s="1"/>
  <c r="K107" i="7" l="1"/>
  <c r="K322" i="7" l="1"/>
  <c r="K113" i="7" l="1"/>
  <c r="K112" i="7" s="1"/>
  <c r="K111" i="7" s="1"/>
  <c r="K110" i="7" s="1"/>
  <c r="K544" i="7" l="1"/>
  <c r="K543" i="7" s="1"/>
  <c r="K691" i="7" l="1"/>
  <c r="K763" i="7" l="1"/>
  <c r="K778" i="7"/>
  <c r="K777" i="7" s="1"/>
  <c r="K774" i="7" l="1"/>
  <c r="K306" i="7" l="1"/>
  <c r="K305" i="7" s="1"/>
  <c r="K304" i="7" s="1"/>
  <c r="K303" i="7" s="1"/>
  <c r="K560" i="7" l="1"/>
  <c r="K559" i="7" s="1"/>
  <c r="K558" i="7" s="1"/>
  <c r="K557" i="7" s="1"/>
  <c r="K630" i="7"/>
  <c r="K629" i="7" s="1"/>
  <c r="K628" i="7" s="1"/>
  <c r="K696" i="7"/>
  <c r="K695" i="7" s="1"/>
  <c r="K694" i="7" s="1"/>
  <c r="K320" i="7" l="1"/>
  <c r="K319" i="7" s="1"/>
  <c r="K318" i="7" l="1"/>
  <c r="K317" i="7" s="1"/>
  <c r="K316" i="7" s="1"/>
  <c r="K315" i="7" s="1"/>
  <c r="K121" i="7" l="1"/>
  <c r="K120" i="7" s="1"/>
  <c r="K821" i="7" l="1"/>
  <c r="K818" i="7"/>
  <c r="K815" i="7"/>
  <c r="K809" i="7"/>
  <c r="K807" i="7"/>
  <c r="K805" i="7"/>
  <c r="K802" i="7"/>
  <c r="K799" i="7"/>
  <c r="K796" i="7"/>
  <c r="K789" i="7"/>
  <c r="K786" i="7"/>
  <c r="K773" i="7"/>
  <c r="K771" i="7"/>
  <c r="K770" i="7" s="1"/>
  <c r="K768" i="7"/>
  <c r="K767" i="7" s="1"/>
  <c r="K765" i="7"/>
  <c r="K761" i="7"/>
  <c r="K756" i="7"/>
  <c r="K748" i="7"/>
  <c r="K747" i="7" s="1"/>
  <c r="K746" i="7" s="1"/>
  <c r="K745" i="7" s="1"/>
  <c r="K744" i="7" s="1"/>
  <c r="K743" i="7" s="1"/>
  <c r="K728" i="7"/>
  <c r="K726" i="7"/>
  <c r="K718" i="7"/>
  <c r="K710" i="7"/>
  <c r="K706" i="7"/>
  <c r="K700" i="7"/>
  <c r="K699" i="7" s="1"/>
  <c r="K698" i="7" s="1"/>
  <c r="K693" i="7" s="1"/>
  <c r="K689" i="7"/>
  <c r="K688" i="7" s="1"/>
  <c r="K684" i="7"/>
  <c r="K683" i="7" s="1"/>
  <c r="K678" i="7"/>
  <c r="K677" i="7" s="1"/>
  <c r="K676" i="7" s="1"/>
  <c r="K675" i="7" s="1"/>
  <c r="K669" i="7"/>
  <c r="K668" i="7" s="1"/>
  <c r="K667" i="7" s="1"/>
  <c r="K662" i="7" s="1"/>
  <c r="K660" i="7"/>
  <c r="K656" i="7"/>
  <c r="K650" i="7"/>
  <c r="K648" i="7"/>
  <c r="K646" i="7"/>
  <c r="K634" i="7"/>
  <c r="K633" i="7" s="1"/>
  <c r="K632" i="7" s="1"/>
  <c r="K627" i="7" s="1"/>
  <c r="K615" i="7"/>
  <c r="K612" i="7"/>
  <c r="K607" i="7" s="1"/>
  <c r="K580" i="7"/>
  <c r="K579" i="7" s="1"/>
  <c r="K578" i="7" s="1"/>
  <c r="K577" i="7" s="1"/>
  <c r="K576" i="7" s="1"/>
  <c r="K575" i="7" s="1"/>
  <c r="K571" i="7"/>
  <c r="K570" i="7" s="1"/>
  <c r="K569" i="7" s="1"/>
  <c r="K568" i="7" s="1"/>
  <c r="K567" i="7" s="1"/>
  <c r="K566" i="7" s="1"/>
  <c r="K552" i="7"/>
  <c r="K551" i="7" s="1"/>
  <c r="K531" i="7"/>
  <c r="K529" i="7"/>
  <c r="K527" i="7"/>
  <c r="K523" i="7"/>
  <c r="K521" i="7"/>
  <c r="K517" i="7"/>
  <c r="K508" i="7"/>
  <c r="K541" i="7"/>
  <c r="K540" i="7" s="1"/>
  <c r="K536" i="7"/>
  <c r="K534" i="7"/>
  <c r="K502" i="7"/>
  <c r="K501" i="7" s="1"/>
  <c r="K496" i="7"/>
  <c r="K495" i="7" s="1"/>
  <c r="K499" i="7"/>
  <c r="K498" i="7" s="1"/>
  <c r="K477" i="7"/>
  <c r="K473" i="7"/>
  <c r="K471" i="7"/>
  <c r="K469" i="7"/>
  <c r="K466" i="7"/>
  <c r="K464" i="7"/>
  <c r="K462" i="7"/>
  <c r="K485" i="7"/>
  <c r="K484" i="7" s="1"/>
  <c r="K480" i="7"/>
  <c r="K479" i="7" s="1"/>
  <c r="K456" i="7"/>
  <c r="K455" i="7" s="1"/>
  <c r="K454" i="7" s="1"/>
  <c r="K453" i="7" s="1"/>
  <c r="K448" i="7"/>
  <c r="K446" i="7"/>
  <c r="K451" i="7"/>
  <c r="K450" i="7" s="1"/>
  <c r="K434" i="7"/>
  <c r="K433" i="7" s="1"/>
  <c r="K430" i="7"/>
  <c r="K429" i="7" s="1"/>
  <c r="K424" i="7"/>
  <c r="K421" i="7"/>
  <c r="K419" i="7"/>
  <c r="K399" i="7"/>
  <c r="K392" i="7"/>
  <c r="K391" i="7" s="1"/>
  <c r="K390" i="7" s="1"/>
  <c r="K389" i="7" s="1"/>
  <c r="K388" i="7" s="1"/>
  <c r="K387" i="7" s="1"/>
  <c r="K385" i="7"/>
  <c r="K384" i="7" s="1"/>
  <c r="K383" i="7" s="1"/>
  <c r="K375" i="7"/>
  <c r="K371" i="7"/>
  <c r="K368" i="7"/>
  <c r="K367" i="7" s="1"/>
  <c r="K358" i="7"/>
  <c r="K357" i="7" s="1"/>
  <c r="K352" i="7"/>
  <c r="K351" i="7" s="1"/>
  <c r="K350" i="7" s="1"/>
  <c r="K348" i="7"/>
  <c r="K346" i="7"/>
  <c r="K344" i="7"/>
  <c r="K340" i="7"/>
  <c r="K336" i="7"/>
  <c r="K334" i="7"/>
  <c r="K313" i="7"/>
  <c r="K312" i="7" s="1"/>
  <c r="K311" i="7" s="1"/>
  <c r="K310" i="7" s="1"/>
  <c r="K309" i="7" s="1"/>
  <c r="K302" i="7" s="1"/>
  <c r="K289" i="7"/>
  <c r="K285" i="7"/>
  <c r="K282" i="7"/>
  <c r="K278" i="7"/>
  <c r="K264" i="7"/>
  <c r="K263" i="7" s="1"/>
  <c r="K262" i="7" s="1"/>
  <c r="K261" i="7" s="1"/>
  <c r="K260" i="7" s="1"/>
  <c r="K259" i="7" s="1"/>
  <c r="K257" i="7"/>
  <c r="K256" i="7" s="1"/>
  <c r="K255" i="7" s="1"/>
  <c r="K254" i="7" s="1"/>
  <c r="K253" i="7" s="1"/>
  <c r="K252" i="7" s="1"/>
  <c r="K250" i="7"/>
  <c r="K249" i="7" s="1"/>
  <c r="K248" i="7" s="1"/>
  <c r="K247" i="7" s="1"/>
  <c r="K246" i="7" s="1"/>
  <c r="K242" i="7"/>
  <c r="K241" i="7" s="1"/>
  <c r="K238" i="7"/>
  <c r="K237" i="7" s="1"/>
  <c r="K236" i="7" s="1"/>
  <c r="K235" i="7" s="1"/>
  <c r="K230" i="7"/>
  <c r="K229" i="7" s="1"/>
  <c r="K228" i="7" s="1"/>
  <c r="K227" i="7" s="1"/>
  <c r="K226" i="7" s="1"/>
  <c r="K225" i="7" s="1"/>
  <c r="K222" i="7"/>
  <c r="K221" i="7" s="1"/>
  <c r="K220" i="7" s="1"/>
  <c r="K219" i="7" s="1"/>
  <c r="K218" i="7" s="1"/>
  <c r="K217" i="7" s="1"/>
  <c r="K215" i="7"/>
  <c r="K214" i="7" s="1"/>
  <c r="K213" i="7" s="1"/>
  <c r="K212" i="7" s="1"/>
  <c r="K211" i="7" s="1"/>
  <c r="K210" i="7" s="1"/>
  <c r="K208" i="7"/>
  <c r="K206" i="7"/>
  <c r="K200" i="7"/>
  <c r="K193" i="7"/>
  <c r="K192" i="7" s="1"/>
  <c r="K191" i="7" s="1"/>
  <c r="K190" i="7" s="1"/>
  <c r="K185" i="7"/>
  <c r="K184" i="7" s="1"/>
  <c r="K183" i="7" s="1"/>
  <c r="K182" i="7" s="1"/>
  <c r="K180" i="7"/>
  <c r="K179" i="7" s="1"/>
  <c r="K178" i="7" s="1"/>
  <c r="K177" i="7" s="1"/>
  <c r="K176" i="7" s="1"/>
  <c r="K174" i="7"/>
  <c r="K173" i="7"/>
  <c r="K172" i="7" s="1"/>
  <c r="K171" i="7" s="1"/>
  <c r="K170" i="7" s="1"/>
  <c r="K167" i="7"/>
  <c r="K166" i="7" s="1"/>
  <c r="K165" i="7" s="1"/>
  <c r="K164" i="7" s="1"/>
  <c r="K163" i="7" s="1"/>
  <c r="K155" i="7"/>
  <c r="K153" i="7"/>
  <c r="K151" i="7"/>
  <c r="K150" i="7" s="1"/>
  <c r="K144" i="7"/>
  <c r="K143" i="7" s="1"/>
  <c r="K142" i="7" s="1"/>
  <c r="K141" i="7" s="1"/>
  <c r="K140" i="7" s="1"/>
  <c r="K139" i="7" s="1"/>
  <c r="K137" i="7"/>
  <c r="K136" i="7" s="1"/>
  <c r="K135" i="7" s="1"/>
  <c r="K134" i="7" s="1"/>
  <c r="K123" i="7" s="1"/>
  <c r="K117" i="7"/>
  <c r="K116" i="7" s="1"/>
  <c r="K115" i="7" s="1"/>
  <c r="K106" i="7"/>
  <c r="K105" i="7" s="1"/>
  <c r="K102" i="7"/>
  <c r="K101" i="7" s="1"/>
  <c r="K92" i="7"/>
  <c r="K82" i="7"/>
  <c r="K81" i="7" s="1"/>
  <c r="K71" i="7"/>
  <c r="K70" i="7" s="1"/>
  <c r="K69" i="7" s="1"/>
  <c r="K68" i="7" s="1"/>
  <c r="K66" i="7"/>
  <c r="K65" i="7" s="1"/>
  <c r="K64" i="7" s="1"/>
  <c r="K63" i="7" s="1"/>
  <c r="K60" i="7"/>
  <c r="K57" i="7"/>
  <c r="K48" i="7"/>
  <c r="K47" i="7" s="1"/>
  <c r="K44" i="7"/>
  <c r="K43" i="7" s="1"/>
  <c r="K42" i="7" s="1"/>
  <c r="K41" i="7" s="1"/>
  <c r="K38" i="7"/>
  <c r="K37" i="7" s="1"/>
  <c r="K36" i="7" s="1"/>
  <c r="K35" i="7" s="1"/>
  <c r="K30" i="7"/>
  <c r="K29" i="7" s="1"/>
  <c r="K468" i="7" l="1"/>
  <c r="K494" i="7"/>
  <c r="K169" i="7"/>
  <c r="K461" i="7"/>
  <c r="K445" i="7"/>
  <c r="K444" i="7" s="1"/>
  <c r="K682" i="7"/>
  <c r="K681" i="7" s="1"/>
  <c r="K329" i="7"/>
  <c r="K785" i="7"/>
  <c r="K784" i="7" s="1"/>
  <c r="K783" i="7" s="1"/>
  <c r="K641" i="7"/>
  <c r="K640" i="7" s="1"/>
  <c r="K639" i="7" s="1"/>
  <c r="K638" i="7" s="1"/>
  <c r="K370" i="7"/>
  <c r="K366" i="7" s="1"/>
  <c r="K365" i="7" s="1"/>
  <c r="K674" i="7"/>
  <c r="K614" i="7"/>
  <c r="K199" i="7"/>
  <c r="K198" i="7" s="1"/>
  <c r="K398" i="7"/>
  <c r="K397" i="7" s="1"/>
  <c r="K396" i="7" s="1"/>
  <c r="K395" i="7" s="1"/>
  <c r="K394" i="7" s="1"/>
  <c r="K54" i="7"/>
  <c r="K28" i="7"/>
  <c r="K27" i="7" s="1"/>
  <c r="K26" i="7" s="1"/>
  <c r="K25" i="7" s="1"/>
  <c r="K96" i="7"/>
  <c r="K755" i="7"/>
  <c r="K754" i="7" s="1"/>
  <c r="K753" i="7" s="1"/>
  <c r="K717" i="7"/>
  <c r="K716" i="7" s="1"/>
  <c r="K715" i="7" s="1"/>
  <c r="K714" i="7" s="1"/>
  <c r="K533" i="7"/>
  <c r="K795" i="7"/>
  <c r="K794" i="7" s="1"/>
  <c r="K793" i="7" s="1"/>
  <c r="K792" i="7" s="1"/>
  <c r="K814" i="7"/>
  <c r="K813" i="7" s="1"/>
  <c r="K812" i="7" s="1"/>
  <c r="K811" i="7" s="1"/>
  <c r="K277" i="7"/>
  <c r="K655" i="7"/>
  <c r="K654" i="7" s="1"/>
  <c r="K653" i="7" s="1"/>
  <c r="K652" i="7" s="1"/>
  <c r="K705" i="7"/>
  <c r="K704" i="7" s="1"/>
  <c r="K703" i="7" s="1"/>
  <c r="K702" i="7" s="1"/>
  <c r="K149" i="7"/>
  <c r="K148" i="7" s="1"/>
  <c r="K147" i="7" s="1"/>
  <c r="K284" i="7"/>
  <c r="K356" i="7"/>
  <c r="K507" i="7"/>
  <c r="K526" i="7"/>
  <c r="K205" i="7"/>
  <c r="K204" i="7" s="1"/>
  <c r="K203" i="7" s="1"/>
  <c r="K202" i="7" s="1"/>
  <c r="K240" i="7"/>
  <c r="K234" i="7" s="1"/>
  <c r="K233" i="7" s="1"/>
  <c r="K232" i="7" s="1"/>
  <c r="K339" i="7"/>
  <c r="K460" i="7" l="1"/>
  <c r="K459" i="7" s="1"/>
  <c r="K458" i="7" s="1"/>
  <c r="K506" i="7"/>
  <c r="K505" i="7" s="1"/>
  <c r="K504" i="7" s="1"/>
  <c r="K606" i="7"/>
  <c r="K605" i="7" s="1"/>
  <c r="K604" i="7" s="1"/>
  <c r="K582" i="7" s="1"/>
  <c r="K574" i="7" s="1"/>
  <c r="K80" i="7"/>
  <c r="K79" i="7" s="1"/>
  <c r="K73" i="7" s="1"/>
  <c r="K146" i="7"/>
  <c r="K782" i="7"/>
  <c r="K781" i="7" s="1"/>
  <c r="K418" i="7"/>
  <c r="K417" i="7" s="1"/>
  <c r="K713" i="7"/>
  <c r="K712" i="7" s="1"/>
  <c r="K276" i="7"/>
  <c r="K275" i="7" s="1"/>
  <c r="K274" i="7" s="1"/>
  <c r="K637" i="7"/>
  <c r="K636" i="7" s="1"/>
  <c r="K752" i="7"/>
  <c r="K751" i="7" s="1"/>
  <c r="K750" i="7" s="1"/>
  <c r="K493" i="7"/>
  <c r="K492" i="7" s="1"/>
  <c r="K189" i="7"/>
  <c r="K188" i="7" s="1"/>
  <c r="K791" i="7"/>
  <c r="K328" i="7"/>
  <c r="K327" i="7" s="1"/>
  <c r="K326" i="7" s="1"/>
  <c r="K325" i="7" s="1"/>
  <c r="K324" i="7" s="1"/>
  <c r="K46" i="7"/>
  <c r="K40" i="7" s="1"/>
  <c r="K269" i="7"/>
  <c r="K268" i="7" s="1"/>
  <c r="K443" i="7"/>
  <c r="K442" i="7" s="1"/>
  <c r="K680" i="7"/>
  <c r="K673" i="7" s="1"/>
  <c r="K672" i="7" s="1"/>
  <c r="K364" i="7"/>
  <c r="K363" i="7" s="1"/>
  <c r="K362" i="7" s="1"/>
  <c r="K416" i="7" l="1"/>
  <c r="K415" i="7" s="1"/>
  <c r="K404" i="7" s="1"/>
  <c r="K441" i="7"/>
  <c r="K440" i="7" s="1"/>
  <c r="K780" i="7"/>
  <c r="K267" i="7"/>
  <c r="K266" i="7" s="1"/>
  <c r="K34" i="7"/>
  <c r="K33" i="7" s="1"/>
  <c r="K24" i="7" l="1"/>
  <c r="O24" i="7" l="1"/>
</calcChain>
</file>

<file path=xl/sharedStrings.xml><?xml version="1.0" encoding="utf-8"?>
<sst xmlns="http://schemas.openxmlformats.org/spreadsheetml/2006/main" count="4597" uniqueCount="443">
  <si>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</si>
  <si>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</si>
  <si>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</si>
  <si>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</si>
  <si>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</si>
  <si>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</si>
  <si>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</si>
  <si>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</si>
  <si>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</si>
  <si>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</si>
  <si>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</si>
  <si>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</si>
  <si>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</si>
  <si>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</si>
  <si>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</si>
  <si>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</si>
  <si>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</si>
  <si>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</si>
  <si>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</si>
  <si>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</si>
  <si>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</si>
  <si>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</si>
  <si>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</si>
  <si>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</si>
  <si>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</si>
  <si>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</si>
  <si>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</si>
  <si>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</si>
  <si>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</si>
  <si>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</si>
  <si>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</si>
  <si>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</si>
  <si>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</si>
  <si>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</si>
  <si>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</si>
  <si>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</si>
  <si>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</si>
  <si>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</si>
  <si>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</si>
  <si>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</si>
  <si>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</si>
  <si>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</si>
  <si>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</si>
  <si>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</si>
  <si>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</si>
  <si>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</si>
  <si>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</si>
  <si>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</si>
  <si>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</si>
  <si>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</si>
  <si>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</si>
  <si>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</si>
  <si>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</si>
  <si>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</si>
  <si>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</si>
  <si>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</si>
  <si>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</si>
  <si>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</si>
  <si>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</si>
  <si>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</si>
  <si>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</si>
  <si>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</si>
  <si>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</si>
  <si>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</si>
  <si>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</si>
  <si>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</si>
  <si>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</si>
  <si>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</si>
  <si>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</si>
  <si>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</si>
  <si>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</si>
  <si>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</si>
  <si>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</si>
  <si>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</si>
  <si>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</si>
  <si>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</si>
  <si>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</si>
  <si>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</si>
  <si>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</si>
  <si>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</si>
  <si>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</si>
  <si>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</si>
  <si>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</si>
  <si>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</si>
  <si>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</si>
  <si>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</si>
  <si>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</si>
  <si>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</si>
  <si>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</si>
  <si>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</si>
  <si>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</si>
  <si>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</si>
  <si>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</si>
  <si>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</si>
  <si>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</si>
  <si>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</si>
  <si>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</si>
  <si>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</si>
  <si>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</si>
  <si>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</si>
  <si>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</si>
  <si>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</si>
  <si>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</si>
  <si>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</si>
  <si>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</si>
  <si>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</si>
  <si>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</si>
  <si>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</si>
  <si>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</si>
  <si>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</si>
  <si>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</si>
  <si>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</si>
  <si>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</si>
  <si>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</si>
  <si>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</si>
  <si>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</si>
  <si>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</si>
  <si>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</si>
  <si>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</si>
  <si>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</si>
  <si>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</si>
  <si>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</si>
  <si>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</si>
  <si>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</si>
  <si>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</si>
  <si>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</si>
  <si>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</si>
  <si>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 xml:space="preserve">18 </t>
  </si>
  <si>
    <t>24540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</si>
  <si>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</si>
  <si>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</si>
  <si>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</si>
  <si>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</si>
  <si>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</si>
  <si>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</si>
  <si>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</si>
  <si>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</si>
  <si>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</si>
  <si>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</si>
  <si>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</si>
  <si>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</si>
  <si>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</si>
  <si>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</si>
  <si>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</si>
  <si>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</si>
  <si>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</si>
  <si>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</si>
  <si>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</si>
  <si>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</si>
  <si>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</si>
  <si>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</si>
  <si>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</si>
  <si>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</si>
  <si>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</si>
  <si>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</si>
  <si>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</si>
  <si>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</si>
  <si>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</si>
  <si>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</si>
  <si>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</si>
  <si>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</si>
  <si>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</si>
  <si>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</si>
  <si>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</si>
  <si>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</si>
  <si>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</si>
  <si>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</si>
  <si>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</si>
  <si>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</si>
  <si>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Поддержка общественно полезных программ общественных объединений, направленных на формирование и укрепление гражданского общества</t>
  </si>
  <si>
    <t>24700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</si>
  <si>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</si>
  <si>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</si>
  <si>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</si>
  <si>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</si>
  <si>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</si>
  <si>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</si>
  <si>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</si>
  <si>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</si>
  <si>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</si>
  <si>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</si>
  <si>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</si>
  <si>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</si>
  <si>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</si>
  <si>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</si>
  <si>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</si>
  <si>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</si>
  <si>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</si>
  <si>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</si>
  <si>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</si>
  <si>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</si>
  <si>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</si>
  <si>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</si>
  <si>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</si>
  <si>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L3040</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</si>
  <si>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</si>
  <si>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</si>
  <si>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</si>
  <si>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</si>
  <si>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</si>
  <si>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</si>
  <si>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Федеральный проект  «Культурная среда»</t>
  </si>
  <si>
    <t>A1</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</si>
  <si>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</si>
  <si>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</si>
  <si>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</si>
  <si>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</si>
  <si>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</si>
  <si>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</si>
  <si>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</si>
  <si>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</si>
  <si>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</si>
  <si>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</si>
  <si>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</si>
  <si>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</si>
  <si>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</si>
  <si>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</si>
  <si>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</si>
  <si>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</si>
  <si>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</si>
  <si>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</si>
  <si>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</si>
  <si>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</si>
  <si>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</si>
  <si>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</si>
  <si>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</si>
  <si>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</si>
  <si>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</si>
  <si>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</si>
  <si>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</si>
  <si>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</si>
  <si>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</si>
  <si>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</si>
  <si>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</si>
  <si>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</si>
  <si>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</si>
  <si>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</si>
  <si>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</si>
  <si>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</si>
  <si>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</si>
  <si>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</si>
  <si>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Федеральный проект «Патриотическое воспитание граждан Российской Федерации»</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</si>
  <si>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</si>
  <si>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</si>
  <si>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</si>
  <si>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</si>
  <si>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R3032</t>
  </si>
  <si>
    <t>А0820</t>
  </si>
  <si>
    <t>24670</t>
  </si>
  <si>
    <t xml:space="preserve">Муниципальная программа  «Содействие развитию гражданского общества и гармонизации межнациональных отношений» </t>
  </si>
  <si>
    <t>62980</t>
  </si>
  <si>
    <t>Дополнительная помощь местным бюджетам для решения социально значимых вопросов местного значения</t>
  </si>
  <si>
    <t>А0470</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</si>
  <si>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</si>
  <si>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</si>
  <si>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</si>
  <si>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</si>
  <si>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</si>
  <si>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</si>
  <si>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</si>
  <si>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</si>
  <si>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</si>
  <si>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</si>
  <si>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</si>
  <si>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</si>
  <si>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</si>
  <si>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</si>
  <si>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</si>
  <si>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</si>
  <si>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</si>
  <si>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</si>
  <si>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</si>
  <si>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</si>
  <si>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</si>
  <si>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</si>
  <si>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</si>
  <si>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</si>
  <si>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</si>
  <si>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</si>
  <si>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</si>
  <si>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</si>
  <si>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</si>
  <si>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</si>
  <si>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</si>
  <si>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</si>
  <si>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</si>
  <si>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</si>
  <si>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</si>
  <si>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</si>
  <si>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</si>
  <si>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</si>
  <si>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</si>
  <si>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</si>
  <si>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</si>
  <si>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</si>
  <si>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</si>
  <si>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</si>
  <si>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</si>
  <si>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</si>
  <si>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</si>
  <si>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</si>
  <si>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</si>
  <si>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</si>
  <si>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</si>
  <si>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</si>
  <si>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</si>
  <si>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</si>
  <si>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</si>
  <si>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</si>
  <si>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</si>
  <si>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</si>
  <si>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</si>
  <si>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</si>
  <si>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</si>
  <si>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</si>
  <si>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</si>
  <si>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</si>
  <si>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</si>
  <si>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</si>
  <si>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</si>
  <si>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</si>
  <si>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</si>
  <si>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</si>
  <si>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</si>
  <si>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</si>
  <si>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</si>
  <si>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</si>
  <si>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</si>
  <si>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</si>
  <si>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</si>
  <si>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</si>
  <si>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</si>
  <si>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</si>
  <si>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</si>
  <si>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</si>
  <si>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</si>
  <si>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</si>
  <si>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</si>
  <si>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</si>
  <si>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</si>
  <si>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</si>
  <si>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</si>
  <si>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</si>
  <si>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</si>
  <si>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</si>
  <si>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</si>
  <si>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</si>
  <si>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</si>
  <si>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</si>
  <si>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</si>
  <si>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</si>
  <si>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</si>
  <si>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</si>
  <si>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</si>
  <si>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</si>
  <si>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</si>
  <si>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</si>
  <si>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</si>
  <si>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</si>
  <si>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</si>
  <si>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</si>
  <si>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</si>
  <si>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</si>
  <si>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Условно утвержденные расходы</t>
  </si>
  <si>
    <t>000</t>
  </si>
  <si>
    <t>Обслуживание долговых обязательств</t>
  </si>
  <si>
    <t>55</t>
  </si>
  <si>
    <t>Финансовое обеспечение долговых обязательств</t>
  </si>
  <si>
    <t>56</t>
  </si>
  <si>
    <t>Дорожное хозяйство (дорожные фонды)</t>
  </si>
  <si>
    <t>Реализация мероприятий муниципальной программы "Развитие культуры"</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</si>
  <si>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</si>
  <si>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</si>
  <si>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Модернизация систем теплоснабжения</t>
  </si>
  <si>
    <t>30200</t>
  </si>
  <si>
    <t>30300</t>
  </si>
  <si>
    <t>модернизация систем водоснабжения и водоотведения</t>
  </si>
  <si>
    <t>Организация водоотведения</t>
  </si>
  <si>
    <t>S0310</t>
  </si>
  <si>
    <t>Обеспечение деятельности подведомственных учреждений</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</si>
  <si>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</si>
  <si>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</si>
  <si>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</si>
  <si>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</si>
  <si>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</si>
  <si>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</si>
  <si>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</si>
  <si>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</si>
  <si>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</si>
  <si>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2027 год </t>
  </si>
  <si>
    <t>Благоустройство</t>
  </si>
  <si>
    <t>Организация благоустройства сельских территорий</t>
  </si>
  <si>
    <t>S2720</t>
  </si>
  <si>
    <t>S0610</t>
  </si>
  <si>
    <t>Формирование и содержание муниципальных архивов</t>
  </si>
  <si>
    <t>L7500</t>
  </si>
  <si>
    <t>Поддержка, ремонт и укрепление материально-технической базы культурной среды в Туапсинском муниципальном округе</t>
  </si>
  <si>
    <t>L5190</t>
  </si>
  <si>
    <t>55130</t>
  </si>
  <si>
    <t>Развитие сети учреждений культурно-досугового типа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</si>
  <si>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</si>
  <si>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</si>
  <si>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</si>
  <si>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</si>
  <si>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</si>
  <si>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</si>
  <si>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Реализация мероприятий подпрограммы "Теплоснабжение"</t>
  </si>
  <si>
    <t>Подпрограмма "Водопроводно-канализационное хозяйство"</t>
  </si>
  <si>
    <t>Реализация мероприятий подпрограммы "Водопроводно-канализационное хозяйство"</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</si>
  <si>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</si>
  <si>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</si>
  <si>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</si>
  <si>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</si>
  <si>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</si>
  <si>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Реализация мероприятий подпрограммы «Обеспечение пожарной безопасности»</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</si>
  <si>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</si>
  <si>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</si>
  <si>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</si>
  <si>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</si>
  <si>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</si>
  <si>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</si>
  <si>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</si>
  <si>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</si>
  <si>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</si>
  <si>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</si>
  <si>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 xml:space="preserve">администрации муниципального образования </t>
  </si>
  <si>
    <t>Туапсинский муниципальный округ</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</si>
  <si>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</si>
  <si>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</si>
  <si>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</si>
  <si>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</si>
  <si>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</si>
  <si>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Подпрограмма «Развитие агропромышленного комплекса»</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</si>
  <si>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</si>
  <si>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</si>
  <si>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</si>
  <si>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</si>
  <si>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</si>
  <si>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</si>
  <si>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Обслуживание государственного (муниципального) внутреннего долга</t>
  </si>
  <si>
    <t>Обеспечение деятельности муниципального бюджетного учреждения</t>
  </si>
  <si>
    <t>Ежегодные членские взносы</t>
  </si>
  <si>
    <t>23030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</si>
</sst>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s>
  <fonts count="50"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11"/>
      <color rgb="FFFF0000"/>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53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7" borderId="1" applyNumberFormat="0" applyAlignment="0" applyProtection="0"/>
    <xf numFmtId="0" fontId="27" fillId="20" borderId="2" applyNumberFormat="0" applyAlignment="0" applyProtection="0"/>
    <xf numFmtId="0" fontId="28" fillId="20" borderId="1" applyNumberFormat="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21" borderId="7" applyNumberFormat="0" applyAlignment="0" applyProtection="0"/>
    <xf numFmtId="0" fontId="34" fillId="0" borderId="0" applyNumberFormat="0" applyFill="0" applyBorder="0" applyAlignment="0" applyProtection="0"/>
    <xf numFmtId="0" fontId="35" fillId="22" borderId="0" applyNumberFormat="0" applyBorder="0" applyAlignment="0" applyProtection="0"/>
    <xf numFmtId="0" fontId="36" fillId="3" borderId="0" applyNumberFormat="0" applyBorder="0" applyAlignment="0" applyProtection="0"/>
    <xf numFmtId="0" fontId="37" fillId="0" borderId="0" applyNumberFormat="0" applyFill="0" applyBorder="0" applyAlignment="0" applyProtection="0"/>
    <xf numFmtId="0" fontId="19" fillId="23" borderId="8" applyNumberFormat="0" applyFont="0" applyAlignment="0" applyProtection="0"/>
    <xf numFmtId="0" fontId="38" fillId="0" borderId="9" applyNumberFormat="0" applyFill="0" applyAlignment="0" applyProtection="0"/>
    <xf numFmtId="0" fontId="39" fillId="0" borderId="0" applyNumberFormat="0" applyFill="0" applyBorder="0" applyAlignment="0" applyProtection="0"/>
    <xf numFmtId="43" fontId="41" fillId="0" borderId="0" applyFont="0" applyFill="0" applyBorder="0" applyAlignment="0" applyProtection="0"/>
    <xf numFmtId="0" fontId="40" fillId="4" borderId="0" applyNumberFormat="0" applyBorder="0" applyAlignment="0" applyProtection="0"/>
    <xf numFmtId="0" fontId="42" fillId="0" borderId="0"/>
    <xf numFmtId="0" fontId="43" fillId="0" borderId="0"/>
    <xf numFmtId="9" fontId="41" fillId="0" borderId="0" applyFont="0" applyFill="0" applyBorder="0" applyAlignment="0" applyProtection="0"/>
    <xf numFmtId="0" fontId="43" fillId="0" borderId="0"/>
    <xf numFmtId="43" fontId="19" fillId="0" borderId="0" applyFont="0" applyFill="0" applyBorder="0" applyAlignment="0" applyProtection="0"/>
    <xf numFmtId="0" fontId="18" fillId="0" borderId="0"/>
    <xf numFmtId="9" fontId="19" fillId="0" borderId="0" applyFont="0" applyFill="0" applyBorder="0" applyAlignment="0" applyProtection="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164" fontId="19" fillId="0" borderId="0" applyFont="0" applyFill="0" applyBorder="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43" fontId="19" fillId="0" borderId="0" applyFont="0" applyFill="0" applyBorder="0" applyAlignment="0" applyProtection="0"/>
    <xf numFmtId="0" fontId="4" fillId="0" borderId="0"/>
    <xf numFmtId="9" fontId="1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0">
    <xf numFmtId="0" fontId="0" fillId="0" borderId="0" xfId="0"/>
    <xf numFmtId="0" fontId="21" fillId="0" borderId="0" xfId="0" applyFont="1" applyFill="1" applyAlignment="1">
      <alignment vertical="top"/>
    </xf>
    <xf numFmtId="0" fontId="21" fillId="0" borderId="0" xfId="0" applyFont="1" applyFill="1" applyAlignment="1">
      <alignment horizontal="justify" vertical="justify"/>
    </xf>
    <xf numFmtId="0" fontId="21" fillId="0" borderId="0" xfId="0" applyFont="1" applyFill="1" applyAlignment="1">
      <alignment horizontal="center" vertical="top"/>
    </xf>
    <xf numFmtId="49" fontId="21" fillId="0" borderId="0" xfId="0" applyNumberFormat="1" applyFont="1" applyFill="1" applyAlignment="1">
      <alignment horizontal="center" vertical="top"/>
    </xf>
    <xf numFmtId="4" fontId="45" fillId="0" borderId="0" xfId="0" applyNumberFormat="1" applyFont="1" applyFill="1" applyAlignment="1">
      <alignment vertical="top"/>
    </xf>
    <xf numFmtId="0" fontId="22" fillId="0" borderId="0" xfId="0" applyFont="1" applyFill="1" applyAlignment="1">
      <alignment vertical="top"/>
    </xf>
    <xf numFmtId="0" fontId="22" fillId="0" borderId="0" xfId="0" applyFont="1" applyFill="1" applyBorder="1" applyAlignment="1">
      <alignment horizontal="justify" vertical="justify"/>
    </xf>
    <xf numFmtId="0" fontId="22" fillId="0" borderId="0" xfId="0" applyFont="1" applyFill="1" applyAlignment="1">
      <alignment horizontal="center" vertical="top"/>
    </xf>
    <xf numFmtId="49" fontId="22" fillId="0" borderId="0" xfId="0" applyNumberFormat="1" applyFont="1" applyFill="1" applyAlignment="1">
      <alignment horizontal="center" vertical="top"/>
    </xf>
    <xf numFmtId="49" fontId="22" fillId="0" borderId="0" xfId="0" applyNumberFormat="1" applyFont="1" applyFill="1" applyBorder="1" applyAlignment="1">
      <alignment horizontal="center" vertical="top"/>
    </xf>
    <xf numFmtId="0" fontId="22" fillId="0" borderId="0" xfId="0" applyFont="1" applyFill="1" applyBorder="1" applyAlignment="1">
      <alignment horizontal="center" vertical="top"/>
    </xf>
    <xf numFmtId="0" fontId="23" fillId="0" borderId="0" xfId="0" applyFont="1" applyFill="1" applyBorder="1" applyAlignment="1" applyProtection="1">
      <alignment horizontal="center" vertical="top" wrapText="1"/>
      <protection locked="0"/>
    </xf>
    <xf numFmtId="0" fontId="23" fillId="0" borderId="0" xfId="0" applyFont="1" applyFill="1" applyBorder="1" applyAlignment="1" applyProtection="1">
      <alignment horizontal="justify" vertical="justify" wrapText="1"/>
      <protection locked="0"/>
    </xf>
    <xf numFmtId="49" fontId="23" fillId="0" borderId="0" xfId="0" applyNumberFormat="1" applyFont="1" applyFill="1" applyBorder="1" applyAlignment="1" applyProtection="1">
      <alignment horizontal="center" vertical="top" wrapText="1"/>
      <protection locked="0"/>
    </xf>
    <xf numFmtId="4" fontId="21" fillId="0" borderId="0" xfId="0" applyNumberFormat="1" applyFont="1" applyFill="1" applyAlignment="1">
      <alignment vertical="top"/>
    </xf>
    <xf numFmtId="49" fontId="44" fillId="0" borderId="13" xfId="0" applyNumberFormat="1" applyFont="1" applyFill="1" applyBorder="1" applyAlignment="1" applyProtection="1">
      <alignment horizontal="center" vertical="top" wrapText="1"/>
      <protection locked="0"/>
    </xf>
    <xf numFmtId="0" fontId="44" fillId="0" borderId="10" xfId="0" applyFont="1" applyFill="1" applyBorder="1" applyAlignment="1" applyProtection="1">
      <alignment horizontal="center" vertical="top" wrapText="1"/>
      <protection locked="0"/>
    </xf>
    <xf numFmtId="0" fontId="44" fillId="0" borderId="10" xfId="0" applyFont="1" applyFill="1" applyBorder="1" applyAlignment="1" applyProtection="1">
      <alignment horizontal="center" vertical="justify" wrapText="1"/>
      <protection locked="0"/>
    </xf>
    <xf numFmtId="168" fontId="21" fillId="0" borderId="0" xfId="0" applyNumberFormat="1" applyFont="1" applyFill="1" applyAlignment="1">
      <alignment vertical="top"/>
    </xf>
    <xf numFmtId="0" fontId="44" fillId="0" borderId="10" xfId="0" applyFont="1" applyFill="1" applyBorder="1" applyAlignment="1" applyProtection="1">
      <alignment horizontal="justify" vertical="justify" wrapText="1"/>
      <protection locked="0"/>
    </xf>
    <xf numFmtId="49" fontId="44" fillId="0" borderId="10" xfId="0" applyNumberFormat="1" applyFont="1" applyFill="1" applyBorder="1" applyAlignment="1" applyProtection="1">
      <alignment horizontal="center" vertical="top" wrapText="1"/>
      <protection locked="0"/>
    </xf>
    <xf numFmtId="1" fontId="44" fillId="0" borderId="13" xfId="0" applyNumberFormat="1" applyFont="1" applyFill="1" applyBorder="1" applyAlignment="1" applyProtection="1">
      <alignment horizontal="center" vertical="top" wrapText="1"/>
      <protection locked="0"/>
    </xf>
    <xf numFmtId="165" fontId="44" fillId="0" borderId="10" xfId="0" applyNumberFormat="1" applyFont="1" applyFill="1" applyBorder="1" applyAlignment="1" applyProtection="1">
      <alignment horizontal="left" vertical="top" wrapText="1"/>
      <protection locked="0"/>
    </xf>
    <xf numFmtId="165" fontId="44" fillId="0" borderId="10" xfId="0" applyNumberFormat="1" applyFont="1" applyFill="1" applyBorder="1" applyAlignment="1" applyProtection="1">
      <alignment horizontal="center" vertical="top" wrapText="1"/>
      <protection locked="0"/>
    </xf>
    <xf numFmtId="165" fontId="21" fillId="0" borderId="0" xfId="0" applyNumberFormat="1" applyFont="1" applyFill="1" applyAlignment="1">
      <alignment vertical="top"/>
    </xf>
    <xf numFmtId="49" fontId="44" fillId="0" borderId="10" xfId="0" applyNumberFormat="1" applyFont="1" applyFill="1" applyBorder="1" applyAlignment="1">
      <alignment horizontal="center" vertical="top"/>
    </xf>
    <xf numFmtId="2" fontId="44" fillId="0" borderId="10" xfId="0" applyNumberFormat="1" applyFont="1" applyFill="1" applyBorder="1" applyAlignment="1">
      <alignment horizontal="left" vertical="top" wrapText="1"/>
    </xf>
    <xf numFmtId="49" fontId="44" fillId="0" borderId="10" xfId="43" applyNumberFormat="1" applyFont="1" applyFill="1" applyBorder="1" applyAlignment="1" applyProtection="1">
      <alignment horizontal="left" vertical="top" wrapText="1"/>
      <protection hidden="1"/>
    </xf>
    <xf numFmtId="11" fontId="44" fillId="0" borderId="10" xfId="43" applyNumberFormat="1" applyFont="1" applyFill="1" applyBorder="1" applyAlignment="1" applyProtection="1">
      <alignment horizontal="left" vertical="top" wrapText="1"/>
      <protection hidden="1"/>
    </xf>
    <xf numFmtId="49" fontId="44" fillId="0" borderId="10" xfId="0" applyNumberFormat="1" applyFont="1" applyFill="1" applyBorder="1" applyAlignment="1">
      <alignment horizontal="left" vertical="top" wrapText="1"/>
    </xf>
    <xf numFmtId="4" fontId="47" fillId="0" borderId="0" xfId="0" applyNumberFormat="1" applyFont="1" applyFill="1" applyAlignment="1">
      <alignment vertical="top"/>
    </xf>
    <xf numFmtId="4" fontId="48" fillId="0" borderId="0" xfId="0" applyNumberFormat="1" applyFont="1" applyFill="1" applyAlignment="1">
      <alignment vertical="top"/>
    </xf>
    <xf numFmtId="0" fontId="44" fillId="0" borderId="10" xfId="0" applyFont="1" applyFill="1" applyBorder="1" applyAlignment="1">
      <alignment horizontal="left" vertical="top"/>
    </xf>
    <xf numFmtId="3" fontId="44" fillId="0" borderId="10" xfId="0" applyNumberFormat="1" applyFont="1" applyFill="1" applyBorder="1" applyAlignment="1">
      <alignment horizontal="center" vertical="top" wrapText="1"/>
    </xf>
    <xf numFmtId="0" fontId="44" fillId="0" borderId="12" xfId="0" applyFont="1" applyFill="1" applyBorder="1" applyAlignment="1">
      <alignment horizontal="left" vertical="top" wrapText="1"/>
    </xf>
    <xf numFmtId="0" fontId="44" fillId="0" borderId="10" xfId="0" applyFont="1" applyFill="1" applyBorder="1" applyAlignment="1">
      <alignment horizontal="left" wrapText="1"/>
    </xf>
    <xf numFmtId="0" fontId="44" fillId="0" borderId="10" xfId="0" applyFont="1" applyFill="1" applyBorder="1" applyAlignment="1">
      <alignment horizontal="justify" vertical="top" wrapText="1"/>
    </xf>
    <xf numFmtId="49" fontId="44" fillId="0" borderId="12" xfId="43" applyNumberFormat="1" applyFont="1" applyFill="1" applyBorder="1" applyAlignment="1" applyProtection="1">
      <alignment horizontal="left" vertical="top" wrapText="1"/>
      <protection hidden="1"/>
    </xf>
    <xf numFmtId="2" fontId="44" fillId="0" borderId="10" xfId="43" applyNumberFormat="1" applyFont="1" applyFill="1" applyBorder="1" applyAlignment="1" applyProtection="1">
      <alignment horizontal="left" vertical="top" wrapText="1"/>
      <protection hidden="1"/>
    </xf>
    <xf numFmtId="11" fontId="44" fillId="0" borderId="10" xfId="0" applyNumberFormat="1" applyFont="1" applyFill="1" applyBorder="1" applyAlignment="1">
      <alignment horizontal="left" vertical="top" wrapText="1"/>
    </xf>
    <xf numFmtId="0" fontId="44" fillId="0" borderId="10" xfId="0" applyNumberFormat="1" applyFont="1" applyFill="1" applyBorder="1" applyAlignment="1">
      <alignment horizontal="left" vertical="top" wrapText="1"/>
    </xf>
    <xf numFmtId="4" fontId="49" fillId="0" borderId="0" xfId="0" applyNumberFormat="1" applyFont="1" applyFill="1" applyAlignment="1">
      <alignment vertical="top"/>
    </xf>
    <xf numFmtId="4" fontId="44" fillId="0" borderId="10" xfId="0" applyNumberFormat="1" applyFont="1" applyFill="1" applyBorder="1" applyAlignment="1">
      <alignment horizontal="left" vertical="top" wrapText="1"/>
    </xf>
    <xf numFmtId="167" fontId="44" fillId="0" borderId="10" xfId="0" applyNumberFormat="1" applyFont="1" applyFill="1" applyBorder="1" applyAlignment="1">
      <alignment horizontal="center" vertical="top"/>
    </xf>
    <xf numFmtId="0" fontId="48" fillId="0" borderId="0" xfId="0" applyFont="1" applyFill="1" applyAlignment="1">
      <alignment vertical="top"/>
    </xf>
    <xf numFmtId="49" fontId="44" fillId="0" borderId="10" xfId="43" applyNumberFormat="1" applyFont="1" applyFill="1" applyBorder="1" applyAlignment="1">
      <alignment horizontal="left" vertical="top" wrapText="1"/>
    </xf>
    <xf numFmtId="166" fontId="44" fillId="0" borderId="10" xfId="43" applyNumberFormat="1" applyFont="1" applyFill="1" applyBorder="1" applyAlignment="1">
      <alignment horizontal="left" vertical="top" wrapText="1"/>
    </xf>
    <xf numFmtId="165" fontId="44" fillId="0" borderId="10" xfId="69" applyNumberFormat="1" applyFont="1" applyFill="1" applyBorder="1" applyAlignment="1">
      <alignment horizontal="right" vertical="top" wrapText="1"/>
    </xf>
    <xf numFmtId="49" fontId="44" fillId="0" borderId="0" xfId="0" applyNumberFormat="1" applyFont="1" applyFill="1" applyBorder="1" applyAlignment="1">
      <alignment horizontal="center" vertical="top" wrapText="1"/>
    </xf>
    <xf numFmtId="0" fontId="22" fillId="0" borderId="0" xfId="0" applyFont="1" applyFill="1" applyAlignment="1">
      <alignment horizontal="right"/>
    </xf>
    <xf numFmtId="168" fontId="22"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21" fillId="0" borderId="0" xfId="0" applyFont="1" applyFill="1" applyBorder="1" applyAlignment="1">
      <alignment horizontal="right" vertical="top"/>
    </xf>
    <xf numFmtId="4" fontId="45" fillId="0" borderId="0" xfId="0" applyNumberFormat="1" applyFont="1" applyFill="1" applyAlignment="1">
      <alignment horizontal="right" vertical="top"/>
    </xf>
    <xf numFmtId="0" fontId="21" fillId="0" borderId="0" xfId="0" applyFont="1" applyFill="1" applyAlignment="1">
      <alignment horizontal="right" vertical="top"/>
    </xf>
    <xf numFmtId="0" fontId="22" fillId="0" borderId="0" xfId="0" applyFont="1" applyFill="1" applyBorder="1" applyAlignment="1">
      <alignment horizontal="left" vertical="top" wrapText="1"/>
    </xf>
    <xf numFmtId="4" fontId="46" fillId="0" borderId="0" xfId="0" applyNumberFormat="1" applyFont="1" applyFill="1" applyAlignment="1">
      <alignment wrapText="1"/>
    </xf>
    <xf numFmtId="0" fontId="21" fillId="0" borderId="0" xfId="0" applyFont="1" applyFill="1" applyBorder="1" applyAlignment="1">
      <alignment vertical="top"/>
    </xf>
    <xf numFmtId="0" fontId="0" fillId="0" borderId="0" xfId="0" applyFill="1" applyAlignment="1">
      <alignment horizontal="center" vertical="top"/>
    </xf>
    <xf numFmtId="0" fontId="22" fillId="0" borderId="0" xfId="0" applyFont="1" applyAlignment="1">
      <alignment horizontal="right" vertical="top"/>
    </xf>
    <xf numFmtId="165" fontId="44" fillId="0" borderId="10" xfId="0" applyNumberFormat="1" applyFont="1" applyFill="1" applyBorder="1" applyAlignment="1">
      <alignment horizontal="center" vertical="top"/>
    </xf>
    <xf numFmtId="0" fontId="44" fillId="0" borderId="10" xfId="0" applyFont="1" applyFill="1" applyBorder="1" applyAlignment="1">
      <alignment horizontal="left" vertical="top" wrapText="1"/>
    </xf>
    <xf numFmtId="0" fontId="44" fillId="0" borderId="14" xfId="0" applyFont="1" applyFill="1" applyBorder="1" applyAlignment="1">
      <alignment horizontal="center" vertical="top" wrapText="1"/>
    </xf>
    <xf numFmtId="0" fontId="44" fillId="0" borderId="14" xfId="0" applyFont="1" applyFill="1" applyBorder="1" applyAlignment="1">
      <alignment horizontal="center" vertical="top"/>
    </xf>
    <xf numFmtId="0" fontId="44" fillId="0" borderId="10" xfId="0" applyFont="1" applyFill="1" applyBorder="1" applyAlignment="1">
      <alignment horizontal="center" vertical="top"/>
    </xf>
    <xf numFmtId="49" fontId="44" fillId="0" borderId="10" xfId="0" applyNumberFormat="1" applyFont="1" applyFill="1" applyBorder="1" applyAlignment="1">
      <alignment horizontal="center" vertical="top" wrapText="1"/>
    </xf>
    <xf numFmtId="0" fontId="44" fillId="0" borderId="10" xfId="0" applyFont="1" applyFill="1" applyBorder="1" applyAlignment="1" applyProtection="1">
      <alignment horizontal="center" vertical="top" wrapText="1"/>
      <protection locked="0"/>
    </xf>
    <xf numFmtId="0" fontId="44" fillId="0" borderId="10" xfId="0" applyFont="1" applyFill="1" applyBorder="1" applyAlignment="1">
      <alignment horizontal="center" vertical="top" wrapText="1"/>
    </xf>
    <xf numFmtId="12" fontId="44" fillId="0" borderId="10" xfId="0" applyNumberFormat="1" applyFont="1" applyFill="1" applyBorder="1" applyAlignment="1">
      <alignment horizontal="left" vertical="top" wrapText="1"/>
    </xf>
    <xf numFmtId="49" fontId="44" fillId="0" borderId="12" xfId="0" applyNumberFormat="1" applyFont="1" applyFill="1" applyBorder="1" applyAlignment="1">
      <alignment horizontal="left" vertical="top" wrapText="1"/>
    </xf>
    <xf numFmtId="0" fontId="44" fillId="0" borderId="12" xfId="0" applyFont="1" applyFill="1" applyBorder="1" applyAlignment="1">
      <alignment horizontal="left" vertical="top" wrapText="1"/>
    </xf>
    <xf numFmtId="0" fontId="44" fillId="0" borderId="10" xfId="0" applyFont="1" applyFill="1" applyBorder="1" applyAlignment="1">
      <alignment horizontal="justify" vertical="top" wrapText="1"/>
    </xf>
    <xf numFmtId="49" fontId="44" fillId="0" borderId="12" xfId="43" applyNumberFormat="1" applyFont="1" applyFill="1" applyBorder="1" applyAlignment="1" applyProtection="1">
      <alignment horizontal="left" vertical="top" wrapText="1"/>
      <protection hidden="1"/>
    </xf>
    <xf numFmtId="49" fontId="44" fillId="0" borderId="10" xfId="0" applyNumberFormat="1" applyFont="1" applyFill="1" applyBorder="1" applyAlignment="1">
      <alignment horizontal="center" vertical="top"/>
    </xf>
    <xf numFmtId="165" fontId="44" fillId="0" borderId="10" xfId="0" applyNumberFormat="1" applyFont="1" applyFill="1" applyBorder="1" applyAlignment="1">
      <alignment horizontal="center" vertical="top"/>
    </xf>
    <xf numFmtId="0" fontId="44" fillId="0" borderId="10" xfId="0" applyFont="1" applyFill="1" applyBorder="1" applyAlignment="1">
      <alignment horizontal="center" vertical="top" wrapText="1"/>
    </xf>
    <xf numFmtId="49" fontId="44" fillId="0" borderId="10" xfId="0" applyNumberFormat="1" applyFont="1" applyFill="1" applyBorder="1" applyAlignment="1">
      <alignment horizontal="center" vertical="top" wrapText="1"/>
    </xf>
    <xf numFmtId="0" fontId="44" fillId="0" borderId="10" xfId="0" applyFont="1" applyFill="1" applyBorder="1" applyAlignment="1">
      <alignment horizontal="center" vertical="top"/>
    </xf>
    <xf numFmtId="49" fontId="44" fillId="0" borderId="12" xfId="0" applyNumberFormat="1" applyFont="1" applyFill="1" applyBorder="1" applyAlignment="1">
      <alignment horizontal="left" vertical="top" wrapText="1"/>
    </xf>
    <xf numFmtId="49" fontId="44" fillId="0" borderId="10" xfId="0" applyNumberFormat="1" applyFont="1" applyFill="1" applyBorder="1" applyAlignment="1">
      <alignment horizontal="center" vertical="top"/>
    </xf>
    <xf numFmtId="0" fontId="44" fillId="0" borderId="10" xfId="0" applyFont="1" applyFill="1" applyBorder="1" applyAlignment="1">
      <alignment horizontal="left" vertical="top" wrapText="1"/>
    </xf>
    <xf numFmtId="0" fontId="44" fillId="0" borderId="10" xfId="0" applyFont="1" applyFill="1" applyBorder="1" applyAlignment="1">
      <alignment horizontal="center" vertical="top" wrapText="1"/>
    </xf>
    <xf numFmtId="49" fontId="44" fillId="0" borderId="10" xfId="0" applyNumberFormat="1" applyFont="1" applyFill="1" applyBorder="1" applyAlignment="1">
      <alignment horizontal="center" vertical="top" wrapText="1"/>
    </xf>
    <xf numFmtId="0" fontId="44" fillId="0" borderId="10" xfId="0" applyFont="1" applyFill="1" applyBorder="1" applyAlignment="1">
      <alignment horizontal="center" vertical="top"/>
    </xf>
    <xf numFmtId="0" fontId="44" fillId="0" borderId="10" xfId="0" applyFont="1" applyFill="1" applyBorder="1" applyAlignment="1">
      <alignment horizontal="center" vertical="top"/>
    </xf>
    <xf numFmtId="0" fontId="44" fillId="0" borderId="10" xfId="0" applyFont="1" applyFill="1" applyBorder="1" applyAlignment="1">
      <alignment horizontal="center" vertical="top" wrapText="1"/>
    </xf>
    <xf numFmtId="4" fontId="21" fillId="0" borderId="0" xfId="0" applyNumberFormat="1" applyFont="1" applyFill="1" applyAlignment="1">
      <alignment horizontal="center" vertical="top"/>
    </xf>
    <xf numFmtId="4" fontId="47" fillId="0" borderId="16" xfId="0" applyNumberFormat="1" applyFont="1" applyFill="1" applyBorder="1" applyAlignment="1">
      <alignment horizontal="center" vertical="top" wrapText="1"/>
    </xf>
    <xf numFmtId="4" fontId="47" fillId="0" borderId="0" xfId="0" applyNumberFormat="1" applyFont="1" applyFill="1" applyAlignment="1">
      <alignment horizontal="center" vertical="top" wrapText="1"/>
    </xf>
    <xf numFmtId="1" fontId="44" fillId="0" borderId="14" xfId="0" applyNumberFormat="1" applyFont="1" applyFill="1" applyBorder="1" applyAlignment="1" applyProtection="1">
      <alignment horizontal="center" vertical="top" wrapText="1"/>
      <protection locked="0"/>
    </xf>
    <xf numFmtId="1" fontId="44" fillId="0" borderId="15" xfId="0" applyNumberFormat="1" applyFont="1" applyFill="1" applyBorder="1" applyAlignment="1" applyProtection="1">
      <alignment horizontal="center" vertical="top" wrapText="1"/>
      <protection locked="0"/>
    </xf>
    <xf numFmtId="0" fontId="44" fillId="0" borderId="13" xfId="0" applyFont="1" applyFill="1" applyBorder="1" applyAlignment="1">
      <alignment horizontal="center" vertical="top" wrapText="1"/>
    </xf>
    <xf numFmtId="0" fontId="44" fillId="0" borderId="14" xfId="0" applyFont="1" applyFill="1" applyBorder="1" applyAlignment="1">
      <alignment horizontal="center" vertical="top" wrapText="1"/>
    </xf>
    <xf numFmtId="0" fontId="44" fillId="0" borderId="15" xfId="0" applyFont="1" applyFill="1" applyBorder="1" applyAlignment="1">
      <alignment horizontal="center" vertical="top" wrapText="1"/>
    </xf>
    <xf numFmtId="0" fontId="44" fillId="0" borderId="13" xfId="0" applyFont="1" applyFill="1" applyBorder="1" applyAlignment="1">
      <alignment horizontal="center" vertical="top"/>
    </xf>
    <xf numFmtId="0" fontId="44" fillId="0" borderId="14" xfId="0" applyFont="1" applyFill="1" applyBorder="1" applyAlignment="1">
      <alignment horizontal="center" vertical="top"/>
    </xf>
    <xf numFmtId="0" fontId="44" fillId="0" borderId="15" xfId="0" applyFont="1" applyFill="1" applyBorder="1" applyAlignment="1">
      <alignment horizontal="center" vertical="top"/>
    </xf>
    <xf numFmtId="0" fontId="44" fillId="0" borderId="10" xfId="0" applyFont="1" applyFill="1" applyBorder="1" applyAlignment="1">
      <alignment horizontal="center" vertical="top"/>
    </xf>
    <xf numFmtId="49" fontId="44" fillId="0" borderId="10" xfId="0" applyNumberFormat="1" applyFont="1" applyFill="1" applyBorder="1" applyAlignment="1">
      <alignment horizontal="center" vertical="top" wrapText="1"/>
    </xf>
    <xf numFmtId="0" fontId="20" fillId="0" borderId="0" xfId="0" applyFont="1" applyFill="1" applyBorder="1" applyAlignment="1" applyProtection="1">
      <alignment horizontal="center" vertical="top" wrapText="1"/>
      <protection locked="0"/>
    </xf>
    <xf numFmtId="0" fontId="22" fillId="0" borderId="11" xfId="0" applyFont="1" applyFill="1" applyBorder="1" applyAlignment="1">
      <alignment horizontal="center" vertical="top"/>
    </xf>
    <xf numFmtId="0" fontId="44" fillId="0" borderId="10" xfId="0" applyFont="1" applyFill="1" applyBorder="1" applyAlignment="1" applyProtection="1">
      <alignment horizontal="center" vertical="top" wrapText="1"/>
      <protection locked="0"/>
    </xf>
    <xf numFmtId="0" fontId="44" fillId="0" borderId="13" xfId="0" applyFont="1" applyFill="1" applyBorder="1" applyAlignment="1" applyProtection="1">
      <alignment horizontal="center" vertical="justify" wrapText="1"/>
      <protection locked="0"/>
    </xf>
    <xf numFmtId="0" fontId="44" fillId="0" borderId="15" xfId="0" applyFont="1" applyFill="1" applyBorder="1" applyAlignment="1" applyProtection="1">
      <alignment horizontal="center" vertical="justify" wrapText="1"/>
      <protection locked="0"/>
    </xf>
    <xf numFmtId="0" fontId="44" fillId="0" borderId="10" xfId="0" applyFont="1" applyFill="1" applyBorder="1" applyAlignment="1">
      <alignment horizontal="center" vertical="top" wrapText="1"/>
    </xf>
    <xf numFmtId="49" fontId="22" fillId="0" borderId="0" xfId="0" applyNumberFormat="1" applyFont="1" applyFill="1" applyAlignment="1">
      <alignment horizontal="right" vertical="top"/>
    </xf>
    <xf numFmtId="0" fontId="22" fillId="0" borderId="0" xfId="0" applyFont="1" applyFill="1" applyAlignment="1">
      <alignment horizontal="left" wrapText="1"/>
    </xf>
    <xf numFmtId="0" fontId="0" fillId="0" borderId="0" xfId="0" applyFill="1" applyAlignment="1">
      <alignment horizontal="left" wrapText="1"/>
    </xf>
  </cellXfs>
  <cellStyles count="53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1"/>
    <cellStyle name="Обычный 2 10 2 2" xfId="219"/>
    <cellStyle name="Обычный 2 10 2 3" xfId="296"/>
    <cellStyle name="Обычный 2 10 2 4" xfId="424"/>
    <cellStyle name="Обычный 2 10 3" xfId="113"/>
    <cellStyle name="Обычный 2 10 3 2" xfId="245"/>
    <cellStyle name="Обычный 2 10 3 3" xfId="322"/>
    <cellStyle name="Обычный 2 10 3 4" xfId="450"/>
    <cellStyle name="Обычный 2 10 4" xfId="137"/>
    <cellStyle name="Обычный 2 10 4 2" xfId="348"/>
    <cellStyle name="Обычный 2 10 4 3" xfId="476"/>
    <cellStyle name="Обычный 2 10 5" xfId="166"/>
    <cellStyle name="Обычный 2 10 5 2" xfId="374"/>
    <cellStyle name="Обычный 2 10 5 3" xfId="502"/>
    <cellStyle name="Обычный 2 10 6" xfId="192"/>
    <cellStyle name="Обычный 2 10 6 2" xfId="528"/>
    <cellStyle name="Обычный 2 10 7" xfId="269"/>
    <cellStyle name="Обычный 2 10 8" xfId="398"/>
    <cellStyle name="Обычный 2 11" xfId="68"/>
    <cellStyle name="Обычный 2 11 2" xfId="93"/>
    <cellStyle name="Обычный 2 11 2 2" xfId="221"/>
    <cellStyle name="Обычный 2 11 2 3" xfId="298"/>
    <cellStyle name="Обычный 2 11 2 4" xfId="426"/>
    <cellStyle name="Обычный 2 11 3" xfId="115"/>
    <cellStyle name="Обычный 2 11 3 2" xfId="247"/>
    <cellStyle name="Обычный 2 11 3 3" xfId="324"/>
    <cellStyle name="Обычный 2 11 3 4" xfId="452"/>
    <cellStyle name="Обычный 2 11 4" xfId="139"/>
    <cellStyle name="Обычный 2 11 4 2" xfId="350"/>
    <cellStyle name="Обычный 2 11 4 3" xfId="478"/>
    <cellStyle name="Обычный 2 11 5" xfId="168"/>
    <cellStyle name="Обычный 2 11 5 2" xfId="376"/>
    <cellStyle name="Обычный 2 11 5 3" xfId="504"/>
    <cellStyle name="Обычный 2 11 6" xfId="194"/>
    <cellStyle name="Обычный 2 11 6 2" xfId="530"/>
    <cellStyle name="Обычный 2 11 7" xfId="271"/>
    <cellStyle name="Обычный 2 11 8" xfId="400"/>
    <cellStyle name="Обычный 2 12" xfId="71"/>
    <cellStyle name="Обычный 2 12 2" xfId="117"/>
    <cellStyle name="Обычный 2 12 2 2" xfId="223"/>
    <cellStyle name="Обычный 2 12 2 3" xfId="300"/>
    <cellStyle name="Обычный 2 12 2 4" xfId="428"/>
    <cellStyle name="Обычный 2 12 3" xfId="141"/>
    <cellStyle name="Обычный 2 12 3 2" xfId="249"/>
    <cellStyle name="Обычный 2 12 3 3" xfId="326"/>
    <cellStyle name="Обычный 2 12 3 4" xfId="454"/>
    <cellStyle name="Обычный 2 12 4" xfId="170"/>
    <cellStyle name="Обычный 2 12 4 2" xfId="352"/>
    <cellStyle name="Обычный 2 12 4 3" xfId="480"/>
    <cellStyle name="Обычный 2 12 5" xfId="196"/>
    <cellStyle name="Обычный 2 12 5 2" xfId="378"/>
    <cellStyle name="Обычный 2 12 5 3" xfId="506"/>
    <cellStyle name="Обычный 2 12 6" xfId="273"/>
    <cellStyle name="Обычный 2 12 6 2" xfId="532"/>
    <cellStyle name="Обычный 2 12 7" xfId="402"/>
    <cellStyle name="Обычный 2 13" xfId="73"/>
    <cellStyle name="Обычный 2 13 2" xfId="148"/>
    <cellStyle name="Обычный 2 13 2 2" xfId="201"/>
    <cellStyle name="Обычный 2 13 2 3" xfId="304"/>
    <cellStyle name="Обычный 2 13 2 4" xfId="432"/>
    <cellStyle name="Обычный 2 13 3" xfId="227"/>
    <cellStyle name="Обычный 2 13 3 2" xfId="330"/>
    <cellStyle name="Обычный 2 13 3 3" xfId="458"/>
    <cellStyle name="Обычный 2 13 4" xfId="174"/>
    <cellStyle name="Обычный 2 13 4 2" xfId="356"/>
    <cellStyle name="Обычный 2 13 4 3" xfId="484"/>
    <cellStyle name="Обычный 2 13 5" xfId="278"/>
    <cellStyle name="Обычный 2 13 5 2" xfId="510"/>
    <cellStyle name="Обычный 2 13 6" xfId="406"/>
    <cellStyle name="Обычный 2 14" xfId="95"/>
    <cellStyle name="Обычный 2 14 2" xfId="142"/>
    <cellStyle name="Обычный 2 14 3" xfId="197"/>
    <cellStyle name="Обычный 2 14 4" xfId="275"/>
    <cellStyle name="Обычный 2 14 5" xfId="404"/>
    <cellStyle name="Обычный 2 15" xfId="119"/>
    <cellStyle name="Обычный 2 15 2" xfId="199"/>
    <cellStyle name="Обычный 2 15 3" xfId="302"/>
    <cellStyle name="Обычный 2 15 4" xfId="430"/>
    <cellStyle name="Обычный 2 16" xfId="144"/>
    <cellStyle name="Обычный 2 16 2" xfId="225"/>
    <cellStyle name="Обычный 2 16 3" xfId="328"/>
    <cellStyle name="Обычный 2 16 4" xfId="456"/>
    <cellStyle name="Обычный 2 17" xfId="172"/>
    <cellStyle name="Обычный 2 17 2" xfId="354"/>
    <cellStyle name="Обычный 2 17 3" xfId="482"/>
    <cellStyle name="Обычный 2 18" xfId="251"/>
    <cellStyle name="Обычный 2 18 2" xfId="508"/>
    <cellStyle name="Обычный 2 19" xfId="380"/>
    <cellStyle name="Обычный 2 2" xfId="50"/>
    <cellStyle name="Обычный 2 2 2" xfId="43"/>
    <cellStyle name="Обычный 2 2 3" xfId="75"/>
    <cellStyle name="Обычный 2 2 3 2" xfId="203"/>
    <cellStyle name="Обычный 2 2 3 3" xfId="280"/>
    <cellStyle name="Обычный 2 2 3 4" xfId="408"/>
    <cellStyle name="Обычный 2 2 4" xfId="97"/>
    <cellStyle name="Обычный 2 2 4 2" xfId="229"/>
    <cellStyle name="Обычный 2 2 4 3" xfId="306"/>
    <cellStyle name="Обычный 2 2 4 4" xfId="434"/>
    <cellStyle name="Обычный 2 2 5" xfId="121"/>
    <cellStyle name="Обычный 2 2 5 2" xfId="332"/>
    <cellStyle name="Обычный 2 2 5 3" xfId="460"/>
    <cellStyle name="Обычный 2 2 6" xfId="150"/>
    <cellStyle name="Обычный 2 2 6 2" xfId="358"/>
    <cellStyle name="Обычный 2 2 6 3" xfId="486"/>
    <cellStyle name="Обычный 2 2 7" xfId="176"/>
    <cellStyle name="Обычный 2 2 7 2" xfId="512"/>
    <cellStyle name="Обычный 2 2 8" xfId="253"/>
    <cellStyle name="Обычный 2 2 9" xfId="382"/>
    <cellStyle name="Обычный 2 3" xfId="52"/>
    <cellStyle name="Обычный 2 3 2" xfId="77"/>
    <cellStyle name="Обычный 2 3 2 2" xfId="205"/>
    <cellStyle name="Обычный 2 3 2 3" xfId="282"/>
    <cellStyle name="Обычный 2 3 2 4" xfId="410"/>
    <cellStyle name="Обычный 2 3 3" xfId="99"/>
    <cellStyle name="Обычный 2 3 3 2" xfId="231"/>
    <cellStyle name="Обычный 2 3 3 3" xfId="308"/>
    <cellStyle name="Обычный 2 3 3 4" xfId="436"/>
    <cellStyle name="Обычный 2 3 4" xfId="123"/>
    <cellStyle name="Обычный 2 3 4 2" xfId="334"/>
    <cellStyle name="Обычный 2 3 4 3" xfId="462"/>
    <cellStyle name="Обычный 2 3 5" xfId="152"/>
    <cellStyle name="Обычный 2 3 5 2" xfId="360"/>
    <cellStyle name="Обычный 2 3 5 3" xfId="488"/>
    <cellStyle name="Обычный 2 3 6" xfId="178"/>
    <cellStyle name="Обычный 2 3 6 2" xfId="514"/>
    <cellStyle name="Обычный 2 3 7" xfId="255"/>
    <cellStyle name="Обычный 2 3 8" xfId="384"/>
    <cellStyle name="Обычный 2 4" xfId="54"/>
    <cellStyle name="Обычный 2 4 2" xfId="79"/>
    <cellStyle name="Обычный 2 4 2 2" xfId="207"/>
    <cellStyle name="Обычный 2 4 2 3" xfId="284"/>
    <cellStyle name="Обычный 2 4 2 4" xfId="412"/>
    <cellStyle name="Обычный 2 4 3" xfId="101"/>
    <cellStyle name="Обычный 2 4 3 2" xfId="233"/>
    <cellStyle name="Обычный 2 4 3 3" xfId="310"/>
    <cellStyle name="Обычный 2 4 3 4" xfId="438"/>
    <cellStyle name="Обычный 2 4 4" xfId="125"/>
    <cellStyle name="Обычный 2 4 4 2" xfId="336"/>
    <cellStyle name="Обычный 2 4 4 3" xfId="464"/>
    <cellStyle name="Обычный 2 4 5" xfId="154"/>
    <cellStyle name="Обычный 2 4 5 2" xfId="362"/>
    <cellStyle name="Обычный 2 4 5 3" xfId="490"/>
    <cellStyle name="Обычный 2 4 6" xfId="180"/>
    <cellStyle name="Обычный 2 4 6 2" xfId="516"/>
    <cellStyle name="Обычный 2 4 7" xfId="257"/>
    <cellStyle name="Обычный 2 4 8" xfId="386"/>
    <cellStyle name="Обычный 2 5" xfId="56"/>
    <cellStyle name="Обычный 2 5 2" xfId="81"/>
    <cellStyle name="Обычный 2 5 2 2" xfId="209"/>
    <cellStyle name="Обычный 2 5 2 3" xfId="286"/>
    <cellStyle name="Обычный 2 5 2 4" xfId="414"/>
    <cellStyle name="Обычный 2 5 3" xfId="103"/>
    <cellStyle name="Обычный 2 5 3 2" xfId="235"/>
    <cellStyle name="Обычный 2 5 3 3" xfId="312"/>
    <cellStyle name="Обычный 2 5 3 4" xfId="440"/>
    <cellStyle name="Обычный 2 5 4" xfId="127"/>
    <cellStyle name="Обычный 2 5 4 2" xfId="338"/>
    <cellStyle name="Обычный 2 5 4 3" xfId="466"/>
    <cellStyle name="Обычный 2 5 5" xfId="156"/>
    <cellStyle name="Обычный 2 5 5 2" xfId="364"/>
    <cellStyle name="Обычный 2 5 5 3" xfId="492"/>
    <cellStyle name="Обычный 2 5 6" xfId="182"/>
    <cellStyle name="Обычный 2 5 6 2" xfId="518"/>
    <cellStyle name="Обычный 2 5 7" xfId="259"/>
    <cellStyle name="Обычный 2 5 8" xfId="388"/>
    <cellStyle name="Обычный 2 6" xfId="58"/>
    <cellStyle name="Обычный 2 6 2" xfId="83"/>
    <cellStyle name="Обычный 2 6 2 2" xfId="211"/>
    <cellStyle name="Обычный 2 6 2 3" xfId="288"/>
    <cellStyle name="Обычный 2 6 2 4" xfId="416"/>
    <cellStyle name="Обычный 2 6 3" xfId="105"/>
    <cellStyle name="Обычный 2 6 3 2" xfId="237"/>
    <cellStyle name="Обычный 2 6 3 3" xfId="314"/>
    <cellStyle name="Обычный 2 6 3 4" xfId="442"/>
    <cellStyle name="Обычный 2 6 4" xfId="129"/>
    <cellStyle name="Обычный 2 6 4 2" xfId="340"/>
    <cellStyle name="Обычный 2 6 4 3" xfId="468"/>
    <cellStyle name="Обычный 2 6 5" xfId="158"/>
    <cellStyle name="Обычный 2 6 5 2" xfId="366"/>
    <cellStyle name="Обычный 2 6 5 3" xfId="494"/>
    <cellStyle name="Обычный 2 6 6" xfId="184"/>
    <cellStyle name="Обычный 2 6 6 2" xfId="520"/>
    <cellStyle name="Обычный 2 6 7" xfId="261"/>
    <cellStyle name="Обычный 2 6 8" xfId="390"/>
    <cellStyle name="Обычный 2 7" xfId="60"/>
    <cellStyle name="Обычный 2 7 2" xfId="85"/>
    <cellStyle name="Обычный 2 7 2 2" xfId="213"/>
    <cellStyle name="Обычный 2 7 2 3" xfId="290"/>
    <cellStyle name="Обычный 2 7 2 4" xfId="418"/>
    <cellStyle name="Обычный 2 7 3" xfId="107"/>
    <cellStyle name="Обычный 2 7 3 2" xfId="239"/>
    <cellStyle name="Обычный 2 7 3 3" xfId="316"/>
    <cellStyle name="Обычный 2 7 3 4" xfId="444"/>
    <cellStyle name="Обычный 2 7 4" xfId="131"/>
    <cellStyle name="Обычный 2 7 4 2" xfId="342"/>
    <cellStyle name="Обычный 2 7 4 3" xfId="470"/>
    <cellStyle name="Обычный 2 7 5" xfId="160"/>
    <cellStyle name="Обычный 2 7 5 2" xfId="368"/>
    <cellStyle name="Обычный 2 7 5 3" xfId="496"/>
    <cellStyle name="Обычный 2 7 6" xfId="186"/>
    <cellStyle name="Обычный 2 7 6 2" xfId="522"/>
    <cellStyle name="Обычный 2 7 7" xfId="263"/>
    <cellStyle name="Обычный 2 7 8" xfId="392"/>
    <cellStyle name="Обычный 2 8" xfId="62"/>
    <cellStyle name="Обычный 2 8 2" xfId="87"/>
    <cellStyle name="Обычный 2 8 2 2" xfId="215"/>
    <cellStyle name="Обычный 2 8 2 3" xfId="292"/>
    <cellStyle name="Обычный 2 8 2 4" xfId="420"/>
    <cellStyle name="Обычный 2 8 3" xfId="109"/>
    <cellStyle name="Обычный 2 8 3 2" xfId="241"/>
    <cellStyle name="Обычный 2 8 3 3" xfId="318"/>
    <cellStyle name="Обычный 2 8 3 4" xfId="446"/>
    <cellStyle name="Обычный 2 8 4" xfId="133"/>
    <cellStyle name="Обычный 2 8 4 2" xfId="344"/>
    <cellStyle name="Обычный 2 8 4 3" xfId="472"/>
    <cellStyle name="Обычный 2 8 5" xfId="162"/>
    <cellStyle name="Обычный 2 8 5 2" xfId="370"/>
    <cellStyle name="Обычный 2 8 5 3" xfId="498"/>
    <cellStyle name="Обычный 2 8 6" xfId="188"/>
    <cellStyle name="Обычный 2 8 6 2" xfId="524"/>
    <cellStyle name="Обычный 2 8 7" xfId="265"/>
    <cellStyle name="Обычный 2 8 8" xfId="394"/>
    <cellStyle name="Обычный 2 9" xfId="64"/>
    <cellStyle name="Обычный 2 9 2" xfId="89"/>
    <cellStyle name="Обычный 2 9 2 2" xfId="217"/>
    <cellStyle name="Обычный 2 9 2 3" xfId="294"/>
    <cellStyle name="Обычный 2 9 2 4" xfId="422"/>
    <cellStyle name="Обычный 2 9 3" xfId="111"/>
    <cellStyle name="Обычный 2 9 3 2" xfId="243"/>
    <cellStyle name="Обычный 2 9 3 3" xfId="320"/>
    <cellStyle name="Обычный 2 9 3 4" xfId="448"/>
    <cellStyle name="Обычный 2 9 4" xfId="135"/>
    <cellStyle name="Обычный 2 9 4 2" xfId="346"/>
    <cellStyle name="Обычный 2 9 4 3" xfId="474"/>
    <cellStyle name="Обычный 2 9 5" xfId="164"/>
    <cellStyle name="Обычный 2 9 5 2" xfId="372"/>
    <cellStyle name="Обычный 2 9 5 3" xfId="500"/>
    <cellStyle name="Обычный 2 9 6" xfId="190"/>
    <cellStyle name="Обычный 2 9 6 2" xfId="526"/>
    <cellStyle name="Обычный 2 9 7" xfId="267"/>
    <cellStyle name="Обычный 2 9 8" xfId="396"/>
    <cellStyle name="Обычный 3" xfId="44"/>
    <cellStyle name="Обычный 3 10" xfId="65"/>
    <cellStyle name="Обычный 3 10 2" xfId="90"/>
    <cellStyle name="Обычный 3 10 2 2" xfId="218"/>
    <cellStyle name="Обычный 3 10 2 3" xfId="295"/>
    <cellStyle name="Обычный 3 10 2 4" xfId="423"/>
    <cellStyle name="Обычный 3 10 3" xfId="112"/>
    <cellStyle name="Обычный 3 10 3 2" xfId="244"/>
    <cellStyle name="Обычный 3 10 3 3" xfId="321"/>
    <cellStyle name="Обычный 3 10 3 4" xfId="449"/>
    <cellStyle name="Обычный 3 10 4" xfId="136"/>
    <cellStyle name="Обычный 3 10 4 2" xfId="347"/>
    <cellStyle name="Обычный 3 10 4 3" xfId="475"/>
    <cellStyle name="Обычный 3 10 5" xfId="165"/>
    <cellStyle name="Обычный 3 10 5 2" xfId="373"/>
    <cellStyle name="Обычный 3 10 5 3" xfId="501"/>
    <cellStyle name="Обычный 3 10 6" xfId="191"/>
    <cellStyle name="Обычный 3 10 6 2" xfId="527"/>
    <cellStyle name="Обычный 3 10 7" xfId="268"/>
    <cellStyle name="Обычный 3 10 8" xfId="397"/>
    <cellStyle name="Обычный 3 11" xfId="67"/>
    <cellStyle name="Обычный 3 11 2" xfId="92"/>
    <cellStyle name="Обычный 3 11 2 2" xfId="220"/>
    <cellStyle name="Обычный 3 11 2 3" xfId="297"/>
    <cellStyle name="Обычный 3 11 2 4" xfId="425"/>
    <cellStyle name="Обычный 3 11 3" xfId="114"/>
    <cellStyle name="Обычный 3 11 3 2" xfId="246"/>
    <cellStyle name="Обычный 3 11 3 3" xfId="323"/>
    <cellStyle name="Обычный 3 11 3 4" xfId="451"/>
    <cellStyle name="Обычный 3 11 4" xfId="138"/>
    <cellStyle name="Обычный 3 11 4 2" xfId="349"/>
    <cellStyle name="Обычный 3 11 4 3" xfId="477"/>
    <cellStyle name="Обычный 3 11 5" xfId="167"/>
    <cellStyle name="Обычный 3 11 5 2" xfId="375"/>
    <cellStyle name="Обычный 3 11 5 3" xfId="503"/>
    <cellStyle name="Обычный 3 11 6" xfId="193"/>
    <cellStyle name="Обычный 3 11 6 2" xfId="529"/>
    <cellStyle name="Обычный 3 11 7" xfId="270"/>
    <cellStyle name="Обычный 3 11 8" xfId="399"/>
    <cellStyle name="Обычный 3 12" xfId="70"/>
    <cellStyle name="Обычный 3 12 2" xfId="116"/>
    <cellStyle name="Обычный 3 12 2 2" xfId="222"/>
    <cellStyle name="Обычный 3 12 2 3" xfId="299"/>
    <cellStyle name="Обычный 3 12 2 4" xfId="427"/>
    <cellStyle name="Обычный 3 12 3" xfId="140"/>
    <cellStyle name="Обычный 3 12 3 2" xfId="248"/>
    <cellStyle name="Обычный 3 12 3 3" xfId="325"/>
    <cellStyle name="Обычный 3 12 3 4" xfId="453"/>
    <cellStyle name="Обычный 3 12 4" xfId="169"/>
    <cellStyle name="Обычный 3 12 4 2" xfId="351"/>
    <cellStyle name="Обычный 3 12 4 3" xfId="479"/>
    <cellStyle name="Обычный 3 12 5" xfId="195"/>
    <cellStyle name="Обычный 3 12 5 2" xfId="377"/>
    <cellStyle name="Обычный 3 12 5 3" xfId="505"/>
    <cellStyle name="Обычный 3 12 6" xfId="272"/>
    <cellStyle name="Обычный 3 12 6 2" xfId="531"/>
    <cellStyle name="Обычный 3 12 7" xfId="401"/>
    <cellStyle name="Обычный 3 13" xfId="72"/>
    <cellStyle name="Обычный 3 13 2" xfId="146"/>
    <cellStyle name="Обычный 3 13 2 2" xfId="200"/>
    <cellStyle name="Обычный 3 13 2 3" xfId="303"/>
    <cellStyle name="Обычный 3 13 2 4" xfId="431"/>
    <cellStyle name="Обычный 3 13 3" xfId="226"/>
    <cellStyle name="Обычный 3 13 3 2" xfId="329"/>
    <cellStyle name="Обычный 3 13 3 3" xfId="457"/>
    <cellStyle name="Обычный 3 13 4" xfId="173"/>
    <cellStyle name="Обычный 3 13 4 2" xfId="355"/>
    <cellStyle name="Обычный 3 13 4 3" xfId="483"/>
    <cellStyle name="Обычный 3 13 5" xfId="277"/>
    <cellStyle name="Обычный 3 13 5 2" xfId="509"/>
    <cellStyle name="Обычный 3 13 6" xfId="405"/>
    <cellStyle name="Обычный 3 14" xfId="94"/>
    <cellStyle name="Обычный 3 14 2" xfId="198"/>
    <cellStyle name="Обычный 3 14 3" xfId="274"/>
    <cellStyle name="Обычный 3 14 4" xfId="403"/>
    <cellStyle name="Обычный 3 15" xfId="118"/>
    <cellStyle name="Обычный 3 15 2" xfId="224"/>
    <cellStyle name="Обычный 3 15 3" xfId="301"/>
    <cellStyle name="Обычный 3 15 4" xfId="429"/>
    <cellStyle name="Обычный 3 16" xfId="143"/>
    <cellStyle name="Обычный 3 16 2" xfId="327"/>
    <cellStyle name="Обычный 3 16 3" xfId="455"/>
    <cellStyle name="Обычный 3 17" xfId="171"/>
    <cellStyle name="Обычный 3 17 2" xfId="353"/>
    <cellStyle name="Обычный 3 17 3" xfId="481"/>
    <cellStyle name="Обычный 3 18" xfId="250"/>
    <cellStyle name="Обычный 3 18 2" xfId="507"/>
    <cellStyle name="Обычный 3 19" xfId="379"/>
    <cellStyle name="Обычный 3 2" xfId="48"/>
    <cellStyle name="Обычный 3 2 2" xfId="74"/>
    <cellStyle name="Обычный 3 2 2 2" xfId="202"/>
    <cellStyle name="Обычный 3 2 2 3" xfId="279"/>
    <cellStyle name="Обычный 3 2 2 4" xfId="407"/>
    <cellStyle name="Обычный 3 2 3" xfId="96"/>
    <cellStyle name="Обычный 3 2 3 2" xfId="228"/>
    <cellStyle name="Обычный 3 2 3 3" xfId="305"/>
    <cellStyle name="Обычный 3 2 3 4" xfId="433"/>
    <cellStyle name="Обычный 3 2 4" xfId="120"/>
    <cellStyle name="Обычный 3 2 4 2" xfId="331"/>
    <cellStyle name="Обычный 3 2 4 3" xfId="459"/>
    <cellStyle name="Обычный 3 2 5" xfId="149"/>
    <cellStyle name="Обычный 3 2 5 2" xfId="357"/>
    <cellStyle name="Обычный 3 2 5 3" xfId="485"/>
    <cellStyle name="Обычный 3 2 6" xfId="175"/>
    <cellStyle name="Обычный 3 2 6 2" xfId="511"/>
    <cellStyle name="Обычный 3 2 7" xfId="252"/>
    <cellStyle name="Обычный 3 2 8" xfId="381"/>
    <cellStyle name="Обычный 3 3" xfId="51"/>
    <cellStyle name="Обычный 3 3 2" xfId="76"/>
    <cellStyle name="Обычный 3 3 2 2" xfId="204"/>
    <cellStyle name="Обычный 3 3 2 3" xfId="281"/>
    <cellStyle name="Обычный 3 3 2 4" xfId="409"/>
    <cellStyle name="Обычный 3 3 3" xfId="98"/>
    <cellStyle name="Обычный 3 3 3 2" xfId="230"/>
    <cellStyle name="Обычный 3 3 3 3" xfId="307"/>
    <cellStyle name="Обычный 3 3 3 4" xfId="435"/>
    <cellStyle name="Обычный 3 3 4" xfId="122"/>
    <cellStyle name="Обычный 3 3 4 2" xfId="333"/>
    <cellStyle name="Обычный 3 3 4 3" xfId="461"/>
    <cellStyle name="Обычный 3 3 5" xfId="151"/>
    <cellStyle name="Обычный 3 3 5 2" xfId="359"/>
    <cellStyle name="Обычный 3 3 5 3" xfId="487"/>
    <cellStyle name="Обычный 3 3 6" xfId="177"/>
    <cellStyle name="Обычный 3 3 6 2" xfId="513"/>
    <cellStyle name="Обычный 3 3 7" xfId="254"/>
    <cellStyle name="Обычный 3 3 8" xfId="383"/>
    <cellStyle name="Обычный 3 4" xfId="53"/>
    <cellStyle name="Обычный 3 4 2" xfId="78"/>
    <cellStyle name="Обычный 3 4 2 2" xfId="206"/>
    <cellStyle name="Обычный 3 4 2 3" xfId="283"/>
    <cellStyle name="Обычный 3 4 2 4" xfId="411"/>
    <cellStyle name="Обычный 3 4 3" xfId="100"/>
    <cellStyle name="Обычный 3 4 3 2" xfId="232"/>
    <cellStyle name="Обычный 3 4 3 3" xfId="309"/>
    <cellStyle name="Обычный 3 4 3 4" xfId="437"/>
    <cellStyle name="Обычный 3 4 4" xfId="124"/>
    <cellStyle name="Обычный 3 4 4 2" xfId="335"/>
    <cellStyle name="Обычный 3 4 4 3" xfId="463"/>
    <cellStyle name="Обычный 3 4 5" xfId="153"/>
    <cellStyle name="Обычный 3 4 5 2" xfId="361"/>
    <cellStyle name="Обычный 3 4 5 3" xfId="489"/>
    <cellStyle name="Обычный 3 4 6" xfId="179"/>
    <cellStyle name="Обычный 3 4 6 2" xfId="515"/>
    <cellStyle name="Обычный 3 4 7" xfId="256"/>
    <cellStyle name="Обычный 3 4 8" xfId="385"/>
    <cellStyle name="Обычный 3 5" xfId="55"/>
    <cellStyle name="Обычный 3 5 2" xfId="80"/>
    <cellStyle name="Обычный 3 5 2 2" xfId="208"/>
    <cellStyle name="Обычный 3 5 2 3" xfId="285"/>
    <cellStyle name="Обычный 3 5 2 4" xfId="413"/>
    <cellStyle name="Обычный 3 5 3" xfId="102"/>
    <cellStyle name="Обычный 3 5 3 2" xfId="234"/>
    <cellStyle name="Обычный 3 5 3 3" xfId="311"/>
    <cellStyle name="Обычный 3 5 3 4" xfId="439"/>
    <cellStyle name="Обычный 3 5 4" xfId="126"/>
    <cellStyle name="Обычный 3 5 4 2" xfId="337"/>
    <cellStyle name="Обычный 3 5 4 3" xfId="465"/>
    <cellStyle name="Обычный 3 5 5" xfId="155"/>
    <cellStyle name="Обычный 3 5 5 2" xfId="363"/>
    <cellStyle name="Обычный 3 5 5 3" xfId="491"/>
    <cellStyle name="Обычный 3 5 6" xfId="181"/>
    <cellStyle name="Обычный 3 5 6 2" xfId="517"/>
    <cellStyle name="Обычный 3 5 7" xfId="258"/>
    <cellStyle name="Обычный 3 5 8" xfId="387"/>
    <cellStyle name="Обычный 3 6" xfId="57"/>
    <cellStyle name="Обычный 3 6 2" xfId="82"/>
    <cellStyle name="Обычный 3 6 2 2" xfId="210"/>
    <cellStyle name="Обычный 3 6 2 3" xfId="287"/>
    <cellStyle name="Обычный 3 6 2 4" xfId="415"/>
    <cellStyle name="Обычный 3 6 3" xfId="104"/>
    <cellStyle name="Обычный 3 6 3 2" xfId="236"/>
    <cellStyle name="Обычный 3 6 3 3" xfId="313"/>
    <cellStyle name="Обычный 3 6 3 4" xfId="441"/>
    <cellStyle name="Обычный 3 6 4" xfId="128"/>
    <cellStyle name="Обычный 3 6 4 2" xfId="339"/>
    <cellStyle name="Обычный 3 6 4 3" xfId="467"/>
    <cellStyle name="Обычный 3 6 5" xfId="157"/>
    <cellStyle name="Обычный 3 6 5 2" xfId="365"/>
    <cellStyle name="Обычный 3 6 5 3" xfId="493"/>
    <cellStyle name="Обычный 3 6 6" xfId="183"/>
    <cellStyle name="Обычный 3 6 6 2" xfId="519"/>
    <cellStyle name="Обычный 3 6 7" xfId="260"/>
    <cellStyle name="Обычный 3 6 8" xfId="389"/>
    <cellStyle name="Обычный 3 7" xfId="59"/>
    <cellStyle name="Обычный 3 7 2" xfId="84"/>
    <cellStyle name="Обычный 3 7 2 2" xfId="212"/>
    <cellStyle name="Обычный 3 7 2 3" xfId="289"/>
    <cellStyle name="Обычный 3 7 2 4" xfId="417"/>
    <cellStyle name="Обычный 3 7 3" xfId="106"/>
    <cellStyle name="Обычный 3 7 3 2" xfId="238"/>
    <cellStyle name="Обычный 3 7 3 3" xfId="315"/>
    <cellStyle name="Обычный 3 7 3 4" xfId="443"/>
    <cellStyle name="Обычный 3 7 4" xfId="130"/>
    <cellStyle name="Обычный 3 7 4 2" xfId="341"/>
    <cellStyle name="Обычный 3 7 4 3" xfId="469"/>
    <cellStyle name="Обычный 3 7 5" xfId="159"/>
    <cellStyle name="Обычный 3 7 5 2" xfId="367"/>
    <cellStyle name="Обычный 3 7 5 3" xfId="495"/>
    <cellStyle name="Обычный 3 7 6" xfId="185"/>
    <cellStyle name="Обычный 3 7 6 2" xfId="521"/>
    <cellStyle name="Обычный 3 7 7" xfId="262"/>
    <cellStyle name="Обычный 3 7 8" xfId="391"/>
    <cellStyle name="Обычный 3 8" xfId="61"/>
    <cellStyle name="Обычный 3 8 2" xfId="86"/>
    <cellStyle name="Обычный 3 8 2 2" xfId="214"/>
    <cellStyle name="Обычный 3 8 2 3" xfId="291"/>
    <cellStyle name="Обычный 3 8 2 4" xfId="419"/>
    <cellStyle name="Обычный 3 8 3" xfId="108"/>
    <cellStyle name="Обычный 3 8 3 2" xfId="240"/>
    <cellStyle name="Обычный 3 8 3 3" xfId="317"/>
    <cellStyle name="Обычный 3 8 3 4" xfId="445"/>
    <cellStyle name="Обычный 3 8 4" xfId="132"/>
    <cellStyle name="Обычный 3 8 4 2" xfId="343"/>
    <cellStyle name="Обычный 3 8 4 3" xfId="471"/>
    <cellStyle name="Обычный 3 8 5" xfId="161"/>
    <cellStyle name="Обычный 3 8 5 2" xfId="369"/>
    <cellStyle name="Обычный 3 8 5 3" xfId="497"/>
    <cellStyle name="Обычный 3 8 6" xfId="187"/>
    <cellStyle name="Обычный 3 8 6 2" xfId="523"/>
    <cellStyle name="Обычный 3 8 7" xfId="264"/>
    <cellStyle name="Обычный 3 8 8" xfId="393"/>
    <cellStyle name="Обычный 3 9" xfId="63"/>
    <cellStyle name="Обычный 3 9 2" xfId="88"/>
    <cellStyle name="Обычный 3 9 2 2" xfId="216"/>
    <cellStyle name="Обычный 3 9 2 3" xfId="293"/>
    <cellStyle name="Обычный 3 9 2 4" xfId="421"/>
    <cellStyle name="Обычный 3 9 3" xfId="110"/>
    <cellStyle name="Обычный 3 9 3 2" xfId="242"/>
    <cellStyle name="Обычный 3 9 3 3" xfId="319"/>
    <cellStyle name="Обычный 3 9 3 4" xfId="447"/>
    <cellStyle name="Обычный 3 9 4" xfId="134"/>
    <cellStyle name="Обычный 3 9 4 2" xfId="345"/>
    <cellStyle name="Обычный 3 9 4 3" xfId="473"/>
    <cellStyle name="Обычный 3 9 5" xfId="163"/>
    <cellStyle name="Обычный 3 9 5 2" xfId="371"/>
    <cellStyle name="Обычный 3 9 5 3" xfId="499"/>
    <cellStyle name="Обычный 3 9 6" xfId="189"/>
    <cellStyle name="Обычный 3 9 6 2" xfId="525"/>
    <cellStyle name="Обычный 3 9 7" xfId="266"/>
    <cellStyle name="Обычный 3 9 8" xfId="395"/>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14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145"/>
    <cellStyle name="Финансовый 3" xfId="276"/>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142875</xdr:colOff>
      <xdr:row>7</xdr:row>
      <xdr:rowOff>9525</xdr:rowOff>
    </xdr:from>
    <xdr:to>
      <xdr:col>10</xdr:col>
      <xdr:colOff>813435</xdr:colOff>
      <xdr:row>15</xdr:row>
      <xdr:rowOff>9525</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43650" y="9525"/>
          <a:ext cx="2366010" cy="137160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13</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85724</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106680</xdr:colOff>
      <xdr:row>0</xdr:row>
      <xdr:rowOff>0</xdr:rowOff>
    </xdr:from>
    <xdr:to>
      <xdr:col>11</xdr:col>
      <xdr:colOff>47625</xdr:colOff>
      <xdr:row>6</xdr:row>
      <xdr:rowOff>182880</xdr:rowOff>
    </xdr:to>
    <xdr:sp macro="" textlink="">
      <xdr:nvSpPr>
        <xdr:cNvPr id="6" name="Text Box 2"/>
        <xdr:cNvSpPr txBox="1">
          <a:spLocks noChangeArrowheads="1"/>
        </xdr:cNvSpPr>
      </xdr:nvSpPr>
      <xdr:spPr bwMode="auto">
        <a:xfrm>
          <a:off x="6484620" y="0"/>
          <a:ext cx="2562225" cy="150876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11</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28.02.2025 № 165</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U1255"/>
  <sheetViews>
    <sheetView showGridLines="0" tabSelected="1" view="pageBreakPreview" zoomScaleNormal="90" zoomScaleSheetLayoutView="100" workbookViewId="0">
      <selection activeCell="K125" sqref="K125"/>
    </sheetView>
  </sheetViews>
  <sheetFormatPr defaultRowHeight="17.399999999999999" x14ac:dyDescent="0.25"/>
  <cols>
    <col min="1" max="1" width="4.6640625" style="1" customWidth="1"/>
    <col min="2" max="2" width="79.44140625" style="2" customWidth="1"/>
    <col min="3" max="3" width="4.5546875" style="3" customWidth="1"/>
    <col min="4" max="4" width="4.33203125" style="4" customWidth="1"/>
    <col min="5" max="5" width="4.5546875" style="4" customWidth="1"/>
    <col min="6" max="6" width="4" style="4" customWidth="1"/>
    <col min="7" max="7" width="3.33203125" style="3" customWidth="1"/>
    <col min="8" max="8" width="5" style="4" customWidth="1"/>
    <col min="9" max="9" width="8.109375" style="4" customWidth="1"/>
    <col min="10" max="10" width="5.44140625" style="4" customWidth="1"/>
    <col min="11" max="11" width="12.6640625" style="3" customWidth="1"/>
    <col min="12" max="12" width="5.6640625" style="5" customWidth="1"/>
    <col min="13" max="13" width="19.33203125" style="1" customWidth="1"/>
    <col min="14" max="14" width="4.33203125" style="1" customWidth="1"/>
    <col min="15" max="15" width="20" style="1" customWidth="1"/>
    <col min="16" max="16" width="6" style="1" customWidth="1"/>
    <col min="17" max="17" width="17.5546875" style="1" customWidth="1"/>
    <col min="18" max="18" width="5.6640625" style="1" customWidth="1"/>
    <col min="19" max="19" width="5.44140625" style="1" customWidth="1"/>
    <col min="20" max="20" width="4.5546875" style="1" customWidth="1"/>
    <col min="21" max="21" width="4.33203125" style="1" customWidth="1"/>
    <col min="22" max="16384" width="8.88671875" style="1"/>
  </cols>
  <sheetData>
    <row r="16" spans="1:11" x14ac:dyDescent="0.25">
      <c r="A16" s="101" t="s">
        <v>144</v>
      </c>
      <c r="B16" s="101"/>
      <c r="C16" s="101"/>
      <c r="D16" s="101"/>
      <c r="E16" s="101"/>
      <c r="F16" s="101"/>
      <c r="G16" s="101"/>
      <c r="H16" s="101"/>
      <c r="I16" s="101"/>
      <c r="J16" s="101"/>
      <c r="K16" s="101"/>
    </row>
    <row r="17" spans="1:17" x14ac:dyDescent="0.25">
      <c r="A17" s="101" t="s">
        <v>197</v>
      </c>
      <c r="B17" s="101"/>
      <c r="C17" s="101"/>
      <c r="D17" s="101"/>
      <c r="E17" s="101"/>
      <c r="F17" s="101"/>
      <c r="G17" s="101"/>
      <c r="H17" s="101"/>
      <c r="I17" s="101"/>
      <c r="J17" s="101"/>
      <c r="K17" s="101"/>
    </row>
    <row r="18" spans="1:17" x14ac:dyDescent="0.25">
      <c r="A18" s="101" t="s">
        <v>389</v>
      </c>
      <c r="B18" s="101"/>
      <c r="C18" s="101"/>
      <c r="D18" s="101"/>
      <c r="E18" s="101"/>
      <c r="F18" s="101"/>
      <c r="G18" s="101"/>
      <c r="H18" s="101"/>
      <c r="I18" s="101"/>
      <c r="J18" s="101"/>
      <c r="K18" s="101"/>
    </row>
    <row r="19" spans="1:17" ht="18" x14ac:dyDescent="0.25">
      <c r="A19" s="6"/>
      <c r="B19" s="7"/>
      <c r="C19" s="8"/>
      <c r="D19" s="9"/>
      <c r="E19" s="9"/>
      <c r="F19" s="10"/>
      <c r="G19" s="11"/>
      <c r="H19" s="10"/>
      <c r="I19" s="10"/>
      <c r="J19" s="10"/>
    </row>
    <row r="20" spans="1:17" ht="18" x14ac:dyDescent="0.25">
      <c r="A20" s="12"/>
      <c r="B20" s="13"/>
      <c r="C20" s="12"/>
      <c r="D20" s="12"/>
      <c r="E20" s="12"/>
      <c r="F20" s="14"/>
      <c r="G20" s="12"/>
      <c r="H20" s="14"/>
      <c r="I20" s="14"/>
      <c r="J20" s="102" t="s">
        <v>71</v>
      </c>
      <c r="K20" s="102"/>
    </row>
    <row r="21" spans="1:17" x14ac:dyDescent="0.25">
      <c r="A21" s="103" t="s">
        <v>0</v>
      </c>
      <c r="B21" s="104" t="s">
        <v>37</v>
      </c>
      <c r="C21" s="103" t="s">
        <v>36</v>
      </c>
      <c r="D21" s="103" t="s">
        <v>35</v>
      </c>
      <c r="E21" s="103"/>
      <c r="F21" s="103"/>
      <c r="G21" s="103"/>
      <c r="H21" s="103"/>
      <c r="I21" s="103"/>
      <c r="J21" s="103"/>
      <c r="K21" s="106" t="s">
        <v>143</v>
      </c>
      <c r="Q21" s="15"/>
    </row>
    <row r="22" spans="1:17" x14ac:dyDescent="0.25">
      <c r="A22" s="103"/>
      <c r="B22" s="105"/>
      <c r="C22" s="103"/>
      <c r="D22" s="16" t="s">
        <v>31</v>
      </c>
      <c r="E22" s="16" t="s">
        <v>32</v>
      </c>
      <c r="F22" s="103" t="s">
        <v>33</v>
      </c>
      <c r="G22" s="103"/>
      <c r="H22" s="103"/>
      <c r="I22" s="103"/>
      <c r="J22" s="16" t="s">
        <v>34</v>
      </c>
      <c r="K22" s="106"/>
      <c r="M22" s="15">
        <v>6559759.2999999998</v>
      </c>
    </row>
    <row r="23" spans="1:17" x14ac:dyDescent="0.25">
      <c r="A23" s="17">
        <v>1</v>
      </c>
      <c r="B23" s="18">
        <v>2</v>
      </c>
      <c r="C23" s="17">
        <v>3</v>
      </c>
      <c r="D23" s="17">
        <v>4</v>
      </c>
      <c r="E23" s="17">
        <v>5</v>
      </c>
      <c r="F23" s="17">
        <v>6</v>
      </c>
      <c r="G23" s="17">
        <v>7</v>
      </c>
      <c r="H23" s="17">
        <v>8</v>
      </c>
      <c r="I23" s="17">
        <v>9</v>
      </c>
      <c r="J23" s="17">
        <v>10</v>
      </c>
      <c r="K23" s="17">
        <v>11</v>
      </c>
      <c r="N23" s="19"/>
    </row>
    <row r="24" spans="1:17" x14ac:dyDescent="0.25">
      <c r="A24" s="68"/>
      <c r="B24" s="20" t="s">
        <v>38</v>
      </c>
      <c r="C24" s="68"/>
      <c r="D24" s="68"/>
      <c r="E24" s="68"/>
      <c r="F24" s="21"/>
      <c r="G24" s="68"/>
      <c r="H24" s="21"/>
      <c r="I24" s="21"/>
      <c r="J24" s="68"/>
      <c r="K24" s="62">
        <f>SUM(K25+K33+K188+K232+K266+K324+K362+K404+K440+K574+K636+K672+K750+K780+K712+K825)</f>
        <v>6561556.0999999987</v>
      </c>
      <c r="M24" s="88">
        <v>6115357.7000000002</v>
      </c>
      <c r="N24" s="88"/>
      <c r="O24" s="15">
        <f>SUM(K24-M24)</f>
        <v>446198.39999999851</v>
      </c>
    </row>
    <row r="25" spans="1:17" ht="31.2" x14ac:dyDescent="0.25">
      <c r="A25" s="22">
        <v>1</v>
      </c>
      <c r="B25" s="23" t="s">
        <v>265</v>
      </c>
      <c r="C25" s="21">
        <v>901</v>
      </c>
      <c r="D25" s="24"/>
      <c r="E25" s="24"/>
      <c r="F25" s="21"/>
      <c r="G25" s="24"/>
      <c r="H25" s="21"/>
      <c r="I25" s="21"/>
      <c r="J25" s="24"/>
      <c r="K25" s="62">
        <f t="shared" ref="K25:K28" si="0">SUM(K26)</f>
        <v>1864.3</v>
      </c>
      <c r="O25" s="25"/>
    </row>
    <row r="26" spans="1:17" x14ac:dyDescent="0.25">
      <c r="A26" s="91"/>
      <c r="B26" s="63" t="s">
        <v>1</v>
      </c>
      <c r="C26" s="21">
        <v>901</v>
      </c>
      <c r="D26" s="21" t="s">
        <v>2</v>
      </c>
      <c r="E26" s="21"/>
      <c r="F26" s="21"/>
      <c r="G26" s="21"/>
      <c r="H26" s="21"/>
      <c r="I26" s="21"/>
      <c r="J26" s="21"/>
      <c r="K26" s="62">
        <f t="shared" si="0"/>
        <v>1864.3</v>
      </c>
    </row>
    <row r="27" spans="1:17" ht="46.8" x14ac:dyDescent="0.25">
      <c r="A27" s="91"/>
      <c r="B27" s="63" t="s">
        <v>121</v>
      </c>
      <c r="C27" s="69">
        <v>901</v>
      </c>
      <c r="D27" s="26" t="s">
        <v>2</v>
      </c>
      <c r="E27" s="26" t="s">
        <v>5</v>
      </c>
      <c r="F27" s="26"/>
      <c r="G27" s="66"/>
      <c r="H27" s="26"/>
      <c r="I27" s="26"/>
      <c r="J27" s="26"/>
      <c r="K27" s="62">
        <f t="shared" si="0"/>
        <v>1864.3</v>
      </c>
    </row>
    <row r="28" spans="1:17" ht="22.5" customHeight="1" x14ac:dyDescent="0.25">
      <c r="A28" s="91"/>
      <c r="B28" s="63" t="s">
        <v>62</v>
      </c>
      <c r="C28" s="69">
        <v>901</v>
      </c>
      <c r="D28" s="26" t="s">
        <v>2</v>
      </c>
      <c r="E28" s="26" t="s">
        <v>5</v>
      </c>
      <c r="F28" s="26">
        <v>51</v>
      </c>
      <c r="G28" s="66"/>
      <c r="H28" s="26"/>
      <c r="I28" s="26"/>
      <c r="J28" s="26"/>
      <c r="K28" s="62">
        <f t="shared" si="0"/>
        <v>1864.3</v>
      </c>
    </row>
    <row r="29" spans="1:17" x14ac:dyDescent="0.25">
      <c r="A29" s="91"/>
      <c r="B29" s="63" t="s">
        <v>77</v>
      </c>
      <c r="C29" s="69">
        <v>901</v>
      </c>
      <c r="D29" s="26" t="s">
        <v>2</v>
      </c>
      <c r="E29" s="26" t="s">
        <v>5</v>
      </c>
      <c r="F29" s="26">
        <v>51</v>
      </c>
      <c r="G29" s="66">
        <v>1</v>
      </c>
      <c r="H29" s="26"/>
      <c r="I29" s="26"/>
      <c r="J29" s="26"/>
      <c r="K29" s="62">
        <f>SUM(K30)</f>
        <v>1864.3</v>
      </c>
    </row>
    <row r="30" spans="1:17" x14ac:dyDescent="0.25">
      <c r="A30" s="91"/>
      <c r="B30" s="63" t="s">
        <v>46</v>
      </c>
      <c r="C30" s="69">
        <v>901</v>
      </c>
      <c r="D30" s="26" t="s">
        <v>2</v>
      </c>
      <c r="E30" s="26" t="s">
        <v>5</v>
      </c>
      <c r="F30" s="26">
        <v>51</v>
      </c>
      <c r="G30" s="66">
        <v>1</v>
      </c>
      <c r="H30" s="26" t="s">
        <v>74</v>
      </c>
      <c r="I30" s="26" t="s">
        <v>76</v>
      </c>
      <c r="J30" s="26"/>
      <c r="K30" s="62">
        <f>SUM(K31+K32)</f>
        <v>1864.3</v>
      </c>
    </row>
    <row r="31" spans="1:17" s="15" customFormat="1" ht="46.8" x14ac:dyDescent="0.25">
      <c r="A31" s="91"/>
      <c r="B31" s="63" t="s">
        <v>116</v>
      </c>
      <c r="C31" s="69">
        <v>901</v>
      </c>
      <c r="D31" s="26" t="s">
        <v>2</v>
      </c>
      <c r="E31" s="26" t="s">
        <v>5</v>
      </c>
      <c r="F31" s="26">
        <v>51</v>
      </c>
      <c r="G31" s="66">
        <v>1</v>
      </c>
      <c r="H31" s="26" t="s">
        <v>74</v>
      </c>
      <c r="I31" s="26" t="s">
        <v>76</v>
      </c>
      <c r="J31" s="26" t="s">
        <v>47</v>
      </c>
      <c r="K31" s="62">
        <v>1800</v>
      </c>
      <c r="L31" s="5"/>
    </row>
    <row r="32" spans="1:17" s="15" customFormat="1" ht="31.2" x14ac:dyDescent="0.25">
      <c r="A32" s="92"/>
      <c r="B32" s="63" t="s">
        <v>117</v>
      </c>
      <c r="C32" s="69">
        <v>901</v>
      </c>
      <c r="D32" s="26" t="s">
        <v>2</v>
      </c>
      <c r="E32" s="26" t="s">
        <v>5</v>
      </c>
      <c r="F32" s="26">
        <v>51</v>
      </c>
      <c r="G32" s="66">
        <v>1</v>
      </c>
      <c r="H32" s="26" t="s">
        <v>74</v>
      </c>
      <c r="I32" s="26" t="s">
        <v>76</v>
      </c>
      <c r="J32" s="26" t="s">
        <v>48</v>
      </c>
      <c r="K32" s="62">
        <v>64.3</v>
      </c>
      <c r="L32" s="5"/>
    </row>
    <row r="33" spans="1:12" s="15" customFormat="1" ht="46.8" x14ac:dyDescent="0.25">
      <c r="A33" s="93">
        <v>2</v>
      </c>
      <c r="B33" s="63" t="s">
        <v>266</v>
      </c>
      <c r="C33" s="69">
        <v>902</v>
      </c>
      <c r="D33" s="67"/>
      <c r="E33" s="67"/>
      <c r="F33" s="67"/>
      <c r="G33" s="69"/>
      <c r="H33" s="67"/>
      <c r="I33" s="67"/>
      <c r="J33" s="67"/>
      <c r="K33" s="62">
        <f>SUM(K34+K123+K146+K169+K139)</f>
        <v>587291.70000000007</v>
      </c>
      <c r="L33" s="5"/>
    </row>
    <row r="34" spans="1:12" s="15" customFormat="1" x14ac:dyDescent="0.25">
      <c r="A34" s="94"/>
      <c r="B34" s="63" t="s">
        <v>1</v>
      </c>
      <c r="C34" s="69">
        <v>902</v>
      </c>
      <c r="D34" s="67" t="s">
        <v>2</v>
      </c>
      <c r="E34" s="26"/>
      <c r="F34" s="26"/>
      <c r="G34" s="66"/>
      <c r="H34" s="26"/>
      <c r="I34" s="26"/>
      <c r="J34" s="26"/>
      <c r="K34" s="62">
        <f>SUM(K35+K40+K73+K63+K68)</f>
        <v>528632.80000000005</v>
      </c>
      <c r="L34" s="5"/>
    </row>
    <row r="35" spans="1:12" s="15" customFormat="1" ht="31.2" x14ac:dyDescent="0.25">
      <c r="A35" s="94"/>
      <c r="B35" s="63" t="s">
        <v>3</v>
      </c>
      <c r="C35" s="69">
        <v>902</v>
      </c>
      <c r="D35" s="26" t="s">
        <v>2</v>
      </c>
      <c r="E35" s="26" t="s">
        <v>4</v>
      </c>
      <c r="F35" s="26"/>
      <c r="G35" s="66"/>
      <c r="H35" s="26"/>
      <c r="I35" s="26"/>
      <c r="J35" s="26"/>
      <c r="K35" s="62">
        <f t="shared" ref="K35:K37" si="1">SUM(K36)</f>
        <v>4288.2</v>
      </c>
      <c r="L35" s="5"/>
    </row>
    <row r="36" spans="1:12" s="15" customFormat="1" ht="46.8" x14ac:dyDescent="0.25">
      <c r="A36" s="94"/>
      <c r="B36" s="63" t="s">
        <v>267</v>
      </c>
      <c r="C36" s="69">
        <v>902</v>
      </c>
      <c r="D36" s="26" t="s">
        <v>2</v>
      </c>
      <c r="E36" s="26" t="s">
        <v>4</v>
      </c>
      <c r="F36" s="26">
        <v>50</v>
      </c>
      <c r="G36" s="66"/>
      <c r="H36" s="26"/>
      <c r="I36" s="26"/>
      <c r="J36" s="26"/>
      <c r="K36" s="62">
        <f t="shared" si="1"/>
        <v>4288.2</v>
      </c>
      <c r="L36" s="5"/>
    </row>
    <row r="37" spans="1:12" s="15" customFormat="1" ht="31.2" x14ac:dyDescent="0.25">
      <c r="A37" s="94"/>
      <c r="B37" s="63" t="s">
        <v>268</v>
      </c>
      <c r="C37" s="69">
        <v>902</v>
      </c>
      <c r="D37" s="26" t="s">
        <v>2</v>
      </c>
      <c r="E37" s="26" t="s">
        <v>4</v>
      </c>
      <c r="F37" s="26">
        <v>50</v>
      </c>
      <c r="G37" s="66">
        <v>1</v>
      </c>
      <c r="H37" s="26"/>
      <c r="I37" s="26"/>
      <c r="J37" s="26"/>
      <c r="K37" s="62">
        <f t="shared" si="1"/>
        <v>4288.2</v>
      </c>
      <c r="L37" s="5"/>
    </row>
    <row r="38" spans="1:12" s="15" customFormat="1" x14ac:dyDescent="0.25">
      <c r="A38" s="94"/>
      <c r="B38" s="63" t="s">
        <v>46</v>
      </c>
      <c r="C38" s="69">
        <v>902</v>
      </c>
      <c r="D38" s="26" t="s">
        <v>2</v>
      </c>
      <c r="E38" s="26" t="s">
        <v>4</v>
      </c>
      <c r="F38" s="26">
        <v>50</v>
      </c>
      <c r="G38" s="66">
        <v>1</v>
      </c>
      <c r="H38" s="26" t="s">
        <v>74</v>
      </c>
      <c r="I38" s="26" t="s">
        <v>76</v>
      </c>
      <c r="J38" s="26"/>
      <c r="K38" s="62">
        <f>SUM(K39:K39)</f>
        <v>4288.2</v>
      </c>
      <c r="L38" s="5"/>
    </row>
    <row r="39" spans="1:12" s="15" customFormat="1" ht="46.8" x14ac:dyDescent="0.25">
      <c r="A39" s="94"/>
      <c r="B39" s="63" t="s">
        <v>116</v>
      </c>
      <c r="C39" s="69">
        <v>902</v>
      </c>
      <c r="D39" s="26" t="s">
        <v>2</v>
      </c>
      <c r="E39" s="26" t="s">
        <v>4</v>
      </c>
      <c r="F39" s="26">
        <v>50</v>
      </c>
      <c r="G39" s="66">
        <v>1</v>
      </c>
      <c r="H39" s="26" t="s">
        <v>74</v>
      </c>
      <c r="I39" s="26" t="s">
        <v>76</v>
      </c>
      <c r="J39" s="26" t="s">
        <v>47</v>
      </c>
      <c r="K39" s="62">
        <v>4288.2</v>
      </c>
      <c r="L39" s="5"/>
    </row>
    <row r="40" spans="1:12" s="15" customFormat="1" ht="46.8" x14ac:dyDescent="0.25">
      <c r="A40" s="94"/>
      <c r="B40" s="63" t="s">
        <v>45</v>
      </c>
      <c r="C40" s="69">
        <v>902</v>
      </c>
      <c r="D40" s="26" t="s">
        <v>2</v>
      </c>
      <c r="E40" s="26" t="s">
        <v>6</v>
      </c>
      <c r="F40" s="26"/>
      <c r="G40" s="66"/>
      <c r="H40" s="26"/>
      <c r="I40" s="26"/>
      <c r="J40" s="26"/>
      <c r="K40" s="62">
        <f>K41+K46</f>
        <v>202501.7</v>
      </c>
      <c r="L40" s="5"/>
    </row>
    <row r="41" spans="1:12" s="15" customFormat="1" x14ac:dyDescent="0.25">
      <c r="A41" s="94"/>
      <c r="B41" s="30" t="s">
        <v>269</v>
      </c>
      <c r="C41" s="69">
        <v>902</v>
      </c>
      <c r="D41" s="26" t="s">
        <v>2</v>
      </c>
      <c r="E41" s="26" t="s">
        <v>6</v>
      </c>
      <c r="F41" s="26" t="s">
        <v>86</v>
      </c>
      <c r="G41" s="66"/>
      <c r="H41" s="26"/>
      <c r="I41" s="26"/>
      <c r="J41" s="26"/>
      <c r="K41" s="62">
        <f>K42</f>
        <v>81.099999999999994</v>
      </c>
      <c r="L41" s="5"/>
    </row>
    <row r="42" spans="1:12" s="15" customFormat="1" x14ac:dyDescent="0.25">
      <c r="A42" s="94"/>
      <c r="B42" s="30" t="s">
        <v>270</v>
      </c>
      <c r="C42" s="69">
        <v>902</v>
      </c>
      <c r="D42" s="26" t="s">
        <v>2</v>
      </c>
      <c r="E42" s="26" t="s">
        <v>6</v>
      </c>
      <c r="F42" s="26" t="s">
        <v>86</v>
      </c>
      <c r="G42" s="66">
        <v>6</v>
      </c>
      <c r="H42" s="26"/>
      <c r="I42" s="26"/>
      <c r="J42" s="26"/>
      <c r="K42" s="62">
        <f>K43</f>
        <v>81.099999999999994</v>
      </c>
      <c r="L42" s="5"/>
    </row>
    <row r="43" spans="1:12" s="15" customFormat="1" ht="31.2" x14ac:dyDescent="0.25">
      <c r="A43" s="94"/>
      <c r="B43" s="30" t="s">
        <v>271</v>
      </c>
      <c r="C43" s="69">
        <v>902</v>
      </c>
      <c r="D43" s="26" t="s">
        <v>2</v>
      </c>
      <c r="E43" s="26" t="s">
        <v>6</v>
      </c>
      <c r="F43" s="26" t="s">
        <v>86</v>
      </c>
      <c r="G43" s="66">
        <v>6</v>
      </c>
      <c r="H43" s="26" t="s">
        <v>2</v>
      </c>
      <c r="I43" s="26"/>
      <c r="J43" s="26"/>
      <c r="K43" s="62">
        <f>K44</f>
        <v>81.099999999999994</v>
      </c>
      <c r="L43" s="5"/>
    </row>
    <row r="44" spans="1:12" s="15" customFormat="1" ht="93.6" x14ac:dyDescent="0.25">
      <c r="A44" s="94"/>
      <c r="B44" s="27" t="s">
        <v>240</v>
      </c>
      <c r="C44" s="69">
        <v>902</v>
      </c>
      <c r="D44" s="26" t="s">
        <v>2</v>
      </c>
      <c r="E44" s="26" t="s">
        <v>6</v>
      </c>
      <c r="F44" s="26" t="s">
        <v>86</v>
      </c>
      <c r="G44" s="66">
        <v>6</v>
      </c>
      <c r="H44" s="26" t="s">
        <v>2</v>
      </c>
      <c r="I44" s="26" t="s">
        <v>85</v>
      </c>
      <c r="J44" s="26"/>
      <c r="K44" s="62">
        <f>K45</f>
        <v>81.099999999999994</v>
      </c>
      <c r="L44" s="5"/>
    </row>
    <row r="45" spans="1:12" s="15" customFormat="1" ht="31.2" x14ac:dyDescent="0.25">
      <c r="A45" s="94"/>
      <c r="B45" s="63" t="s">
        <v>117</v>
      </c>
      <c r="C45" s="69">
        <v>902</v>
      </c>
      <c r="D45" s="26" t="s">
        <v>2</v>
      </c>
      <c r="E45" s="26" t="s">
        <v>6</v>
      </c>
      <c r="F45" s="26" t="s">
        <v>86</v>
      </c>
      <c r="G45" s="66">
        <v>6</v>
      </c>
      <c r="H45" s="26" t="s">
        <v>2</v>
      </c>
      <c r="I45" s="26" t="s">
        <v>85</v>
      </c>
      <c r="J45" s="26" t="s">
        <v>48</v>
      </c>
      <c r="K45" s="62">
        <v>81.099999999999994</v>
      </c>
      <c r="L45" s="5"/>
    </row>
    <row r="46" spans="1:12" x14ac:dyDescent="0.25">
      <c r="A46" s="94"/>
      <c r="B46" s="63" t="s">
        <v>66</v>
      </c>
      <c r="C46" s="69">
        <v>902</v>
      </c>
      <c r="D46" s="26" t="s">
        <v>2</v>
      </c>
      <c r="E46" s="26" t="s">
        <v>6</v>
      </c>
      <c r="F46" s="26">
        <v>52</v>
      </c>
      <c r="G46" s="66"/>
      <c r="H46" s="26"/>
      <c r="I46" s="26"/>
      <c r="J46" s="26"/>
      <c r="K46" s="62">
        <f>SUM(K47+K54)</f>
        <v>202420.6</v>
      </c>
    </row>
    <row r="47" spans="1:12" ht="30.75" customHeight="1" x14ac:dyDescent="0.25">
      <c r="A47" s="94"/>
      <c r="B47" s="63" t="s">
        <v>272</v>
      </c>
      <c r="C47" s="69">
        <v>902</v>
      </c>
      <c r="D47" s="26" t="s">
        <v>2</v>
      </c>
      <c r="E47" s="26" t="s">
        <v>6</v>
      </c>
      <c r="F47" s="26">
        <v>52</v>
      </c>
      <c r="G47" s="66">
        <v>1</v>
      </c>
      <c r="H47" s="26"/>
      <c r="I47" s="26"/>
      <c r="J47" s="26"/>
      <c r="K47" s="62">
        <f>K48</f>
        <v>199964.1</v>
      </c>
    </row>
    <row r="48" spans="1:12" x14ac:dyDescent="0.25">
      <c r="A48" s="94"/>
      <c r="B48" s="63" t="s">
        <v>46</v>
      </c>
      <c r="C48" s="69">
        <v>902</v>
      </c>
      <c r="D48" s="26" t="s">
        <v>2</v>
      </c>
      <c r="E48" s="26" t="s">
        <v>6</v>
      </c>
      <c r="F48" s="26">
        <v>52</v>
      </c>
      <c r="G48" s="66">
        <v>1</v>
      </c>
      <c r="H48" s="26" t="s">
        <v>74</v>
      </c>
      <c r="I48" s="26" t="s">
        <v>76</v>
      </c>
      <c r="J48" s="26"/>
      <c r="K48" s="62">
        <f>K49+K50+K52+K53+K51</f>
        <v>199964.1</v>
      </c>
    </row>
    <row r="49" spans="1:12" ht="46.8" x14ac:dyDescent="0.25">
      <c r="A49" s="94"/>
      <c r="B49" s="63" t="s">
        <v>116</v>
      </c>
      <c r="C49" s="69">
        <v>902</v>
      </c>
      <c r="D49" s="26" t="s">
        <v>2</v>
      </c>
      <c r="E49" s="26" t="s">
        <v>6</v>
      </c>
      <c r="F49" s="26">
        <v>52</v>
      </c>
      <c r="G49" s="66">
        <v>1</v>
      </c>
      <c r="H49" s="26" t="s">
        <v>74</v>
      </c>
      <c r="I49" s="26" t="s">
        <v>76</v>
      </c>
      <c r="J49" s="26" t="s">
        <v>47</v>
      </c>
      <c r="K49" s="62">
        <v>198120.4</v>
      </c>
    </row>
    <row r="50" spans="1:12" ht="31.2" x14ac:dyDescent="0.25">
      <c r="A50" s="94"/>
      <c r="B50" s="63" t="s">
        <v>117</v>
      </c>
      <c r="C50" s="69">
        <v>902</v>
      </c>
      <c r="D50" s="26" t="s">
        <v>2</v>
      </c>
      <c r="E50" s="26" t="s">
        <v>6</v>
      </c>
      <c r="F50" s="26">
        <v>52</v>
      </c>
      <c r="G50" s="66">
        <v>1</v>
      </c>
      <c r="H50" s="26" t="s">
        <v>74</v>
      </c>
      <c r="I50" s="26" t="s">
        <v>76</v>
      </c>
      <c r="J50" s="26" t="s">
        <v>48</v>
      </c>
      <c r="K50" s="62">
        <v>1829.2</v>
      </c>
    </row>
    <row r="51" spans="1:12" x14ac:dyDescent="0.25">
      <c r="A51" s="94"/>
      <c r="B51" s="63" t="s">
        <v>54</v>
      </c>
      <c r="C51" s="69">
        <v>902</v>
      </c>
      <c r="D51" s="26" t="s">
        <v>2</v>
      </c>
      <c r="E51" s="26" t="s">
        <v>6</v>
      </c>
      <c r="F51" s="26">
        <v>52</v>
      </c>
      <c r="G51" s="66">
        <v>1</v>
      </c>
      <c r="H51" s="26" t="s">
        <v>74</v>
      </c>
      <c r="I51" s="26" t="s">
        <v>76</v>
      </c>
      <c r="J51" s="26" t="s">
        <v>55</v>
      </c>
      <c r="K51" s="62"/>
    </row>
    <row r="52" spans="1:12" x14ac:dyDescent="0.25">
      <c r="A52" s="94"/>
      <c r="B52" s="63" t="s">
        <v>22</v>
      </c>
      <c r="C52" s="69">
        <v>902</v>
      </c>
      <c r="D52" s="26" t="s">
        <v>2</v>
      </c>
      <c r="E52" s="26" t="s">
        <v>6</v>
      </c>
      <c r="F52" s="26">
        <v>52</v>
      </c>
      <c r="G52" s="66">
        <v>1</v>
      </c>
      <c r="H52" s="26" t="s">
        <v>74</v>
      </c>
      <c r="I52" s="26" t="s">
        <v>76</v>
      </c>
      <c r="J52" s="26" t="s">
        <v>57</v>
      </c>
      <c r="K52" s="62"/>
    </row>
    <row r="53" spans="1:12" x14ac:dyDescent="0.25">
      <c r="A53" s="94"/>
      <c r="B53" s="63" t="s">
        <v>49</v>
      </c>
      <c r="C53" s="69">
        <v>902</v>
      </c>
      <c r="D53" s="26" t="s">
        <v>2</v>
      </c>
      <c r="E53" s="26" t="s">
        <v>6</v>
      </c>
      <c r="F53" s="26">
        <v>52</v>
      </c>
      <c r="G53" s="66">
        <v>1</v>
      </c>
      <c r="H53" s="26" t="s">
        <v>74</v>
      </c>
      <c r="I53" s="26" t="s">
        <v>76</v>
      </c>
      <c r="J53" s="26" t="s">
        <v>50</v>
      </c>
      <c r="K53" s="62">
        <f>574-559.5</f>
        <v>14.5</v>
      </c>
    </row>
    <row r="54" spans="1:12" x14ac:dyDescent="0.25">
      <c r="A54" s="94"/>
      <c r="B54" s="63" t="s">
        <v>51</v>
      </c>
      <c r="C54" s="69">
        <v>902</v>
      </c>
      <c r="D54" s="26" t="s">
        <v>2</v>
      </c>
      <c r="E54" s="26" t="s">
        <v>6</v>
      </c>
      <c r="F54" s="26" t="s">
        <v>79</v>
      </c>
      <c r="G54" s="66">
        <v>2</v>
      </c>
      <c r="H54" s="26"/>
      <c r="I54" s="26"/>
      <c r="J54" s="26"/>
      <c r="K54" s="62">
        <f>SUM(K55+K57+K60)</f>
        <v>2456.5</v>
      </c>
    </row>
    <row r="55" spans="1:12" ht="31.2" x14ac:dyDescent="0.25">
      <c r="A55" s="94"/>
      <c r="B55" s="28" t="s">
        <v>336</v>
      </c>
      <c r="C55" s="69">
        <v>902</v>
      </c>
      <c r="D55" s="26" t="s">
        <v>2</v>
      </c>
      <c r="E55" s="26" t="s">
        <v>6</v>
      </c>
      <c r="F55" s="26" t="s">
        <v>79</v>
      </c>
      <c r="G55" s="26" t="s">
        <v>111</v>
      </c>
      <c r="H55" s="26" t="s">
        <v>74</v>
      </c>
      <c r="I55" s="26" t="s">
        <v>335</v>
      </c>
      <c r="J55" s="26"/>
      <c r="K55" s="62">
        <f>SUM(K56)</f>
        <v>500</v>
      </c>
    </row>
    <row r="56" spans="1:12" ht="31.2" x14ac:dyDescent="0.25">
      <c r="A56" s="94"/>
      <c r="B56" s="63" t="s">
        <v>117</v>
      </c>
      <c r="C56" s="69">
        <v>902</v>
      </c>
      <c r="D56" s="26" t="s">
        <v>2</v>
      </c>
      <c r="E56" s="26" t="s">
        <v>6</v>
      </c>
      <c r="F56" s="26" t="s">
        <v>79</v>
      </c>
      <c r="G56" s="26" t="s">
        <v>111</v>
      </c>
      <c r="H56" s="26" t="s">
        <v>74</v>
      </c>
      <c r="I56" s="26" t="s">
        <v>335</v>
      </c>
      <c r="J56" s="26" t="s">
        <v>48</v>
      </c>
      <c r="K56" s="62">
        <v>500</v>
      </c>
    </row>
    <row r="57" spans="1:12" s="15" customFormat="1" ht="31.2" x14ac:dyDescent="0.25">
      <c r="A57" s="94"/>
      <c r="B57" s="29" t="s">
        <v>190</v>
      </c>
      <c r="C57" s="69">
        <v>902</v>
      </c>
      <c r="D57" s="26" t="s">
        <v>2</v>
      </c>
      <c r="E57" s="26" t="s">
        <v>6</v>
      </c>
      <c r="F57" s="26" t="s">
        <v>79</v>
      </c>
      <c r="G57" s="66">
        <v>2</v>
      </c>
      <c r="H57" s="26" t="s">
        <v>74</v>
      </c>
      <c r="I57" s="26" t="s">
        <v>80</v>
      </c>
      <c r="J57" s="26"/>
      <c r="K57" s="62">
        <f>SUM(K58:K59)</f>
        <v>976.7</v>
      </c>
      <c r="L57" s="5"/>
    </row>
    <row r="58" spans="1:12" s="15" customFormat="1" ht="46.8" x14ac:dyDescent="0.25">
      <c r="A58" s="94"/>
      <c r="B58" s="63" t="s">
        <v>116</v>
      </c>
      <c r="C58" s="69">
        <v>902</v>
      </c>
      <c r="D58" s="26" t="s">
        <v>2</v>
      </c>
      <c r="E58" s="26" t="s">
        <v>6</v>
      </c>
      <c r="F58" s="26" t="s">
        <v>79</v>
      </c>
      <c r="G58" s="66">
        <v>2</v>
      </c>
      <c r="H58" s="26" t="s">
        <v>74</v>
      </c>
      <c r="I58" s="26" t="s">
        <v>80</v>
      </c>
      <c r="J58" s="26" t="s">
        <v>47</v>
      </c>
      <c r="K58" s="62">
        <v>895.7</v>
      </c>
      <c r="L58" s="5"/>
    </row>
    <row r="59" spans="1:12" s="15" customFormat="1" ht="31.2" x14ac:dyDescent="0.25">
      <c r="A59" s="94"/>
      <c r="B59" s="63" t="s">
        <v>117</v>
      </c>
      <c r="C59" s="69">
        <v>902</v>
      </c>
      <c r="D59" s="26" t="s">
        <v>2</v>
      </c>
      <c r="E59" s="26" t="s">
        <v>6</v>
      </c>
      <c r="F59" s="26" t="s">
        <v>79</v>
      </c>
      <c r="G59" s="66">
        <v>2</v>
      </c>
      <c r="H59" s="26" t="s">
        <v>74</v>
      </c>
      <c r="I59" s="26" t="s">
        <v>80</v>
      </c>
      <c r="J59" s="26" t="s">
        <v>48</v>
      </c>
      <c r="K59" s="62">
        <v>81</v>
      </c>
      <c r="L59" s="5"/>
    </row>
    <row r="60" spans="1:12" s="15" customFormat="1" ht="62.4" x14ac:dyDescent="0.25">
      <c r="A60" s="94"/>
      <c r="B60" s="28" t="s">
        <v>338</v>
      </c>
      <c r="C60" s="69">
        <v>902</v>
      </c>
      <c r="D60" s="26" t="s">
        <v>2</v>
      </c>
      <c r="E60" s="26" t="s">
        <v>6</v>
      </c>
      <c r="F60" s="26" t="s">
        <v>79</v>
      </c>
      <c r="G60" s="66">
        <v>2</v>
      </c>
      <c r="H60" s="26" t="s">
        <v>74</v>
      </c>
      <c r="I60" s="26" t="s">
        <v>225</v>
      </c>
      <c r="J60" s="26"/>
      <c r="K60" s="62">
        <f>SUM(K61:K62)</f>
        <v>979.80000000000007</v>
      </c>
      <c r="L60" s="5"/>
    </row>
    <row r="61" spans="1:12" s="15" customFormat="1" ht="46.8" x14ac:dyDescent="0.25">
      <c r="A61" s="94"/>
      <c r="B61" s="63" t="s">
        <v>116</v>
      </c>
      <c r="C61" s="69">
        <v>902</v>
      </c>
      <c r="D61" s="26" t="s">
        <v>2</v>
      </c>
      <c r="E61" s="26" t="s">
        <v>6</v>
      </c>
      <c r="F61" s="26" t="s">
        <v>79</v>
      </c>
      <c r="G61" s="66">
        <v>2</v>
      </c>
      <c r="H61" s="26" t="s">
        <v>74</v>
      </c>
      <c r="I61" s="26" t="s">
        <v>225</v>
      </c>
      <c r="J61" s="26" t="s">
        <v>47</v>
      </c>
      <c r="K61" s="62">
        <v>895.6</v>
      </c>
      <c r="L61" s="5"/>
    </row>
    <row r="62" spans="1:12" s="15" customFormat="1" ht="31.2" x14ac:dyDescent="0.25">
      <c r="A62" s="94"/>
      <c r="B62" s="63" t="s">
        <v>117</v>
      </c>
      <c r="C62" s="69">
        <v>902</v>
      </c>
      <c r="D62" s="26" t="s">
        <v>2</v>
      </c>
      <c r="E62" s="26" t="s">
        <v>6</v>
      </c>
      <c r="F62" s="26" t="s">
        <v>79</v>
      </c>
      <c r="G62" s="66">
        <v>2</v>
      </c>
      <c r="H62" s="26" t="s">
        <v>74</v>
      </c>
      <c r="I62" s="26" t="s">
        <v>225</v>
      </c>
      <c r="J62" s="26" t="s">
        <v>48</v>
      </c>
      <c r="K62" s="62">
        <v>84.2</v>
      </c>
      <c r="L62" s="5"/>
    </row>
    <row r="63" spans="1:12" s="15" customFormat="1" x14ac:dyDescent="0.25">
      <c r="A63" s="94"/>
      <c r="B63" s="63" t="s">
        <v>161</v>
      </c>
      <c r="C63" s="69">
        <v>902</v>
      </c>
      <c r="D63" s="26" t="s">
        <v>2</v>
      </c>
      <c r="E63" s="26" t="s">
        <v>7</v>
      </c>
      <c r="F63" s="26"/>
      <c r="G63" s="66"/>
      <c r="H63" s="26"/>
      <c r="I63" s="26"/>
      <c r="J63" s="26"/>
      <c r="K63" s="62">
        <f>SUM(K64)</f>
        <v>14.7</v>
      </c>
      <c r="L63" s="5"/>
    </row>
    <row r="64" spans="1:12" s="15" customFormat="1" x14ac:dyDescent="0.25">
      <c r="A64" s="94"/>
      <c r="B64" s="63" t="s">
        <v>66</v>
      </c>
      <c r="C64" s="69">
        <v>902</v>
      </c>
      <c r="D64" s="26" t="s">
        <v>2</v>
      </c>
      <c r="E64" s="26" t="s">
        <v>7</v>
      </c>
      <c r="F64" s="26">
        <v>52</v>
      </c>
      <c r="G64" s="66"/>
      <c r="H64" s="26"/>
      <c r="I64" s="26"/>
      <c r="J64" s="26"/>
      <c r="K64" s="62">
        <f>SUM(K65)</f>
        <v>14.7</v>
      </c>
      <c r="L64" s="5"/>
    </row>
    <row r="65" spans="1:12" s="15" customFormat="1" x14ac:dyDescent="0.25">
      <c r="A65" s="94"/>
      <c r="B65" s="30" t="s">
        <v>51</v>
      </c>
      <c r="C65" s="69">
        <v>902</v>
      </c>
      <c r="D65" s="26" t="s">
        <v>2</v>
      </c>
      <c r="E65" s="26" t="s">
        <v>7</v>
      </c>
      <c r="F65" s="26" t="s">
        <v>79</v>
      </c>
      <c r="G65" s="26" t="s">
        <v>111</v>
      </c>
      <c r="H65" s="26"/>
      <c r="I65" s="26"/>
      <c r="J65" s="26"/>
      <c r="K65" s="62">
        <f>SUM(K66)</f>
        <v>14.7</v>
      </c>
      <c r="L65" s="5"/>
    </row>
    <row r="66" spans="1:12" s="15" customFormat="1" ht="46.8" x14ac:dyDescent="0.25">
      <c r="A66" s="94"/>
      <c r="B66" s="28" t="s">
        <v>160</v>
      </c>
      <c r="C66" s="69">
        <v>902</v>
      </c>
      <c r="D66" s="26" t="s">
        <v>2</v>
      </c>
      <c r="E66" s="26" t="s">
        <v>7</v>
      </c>
      <c r="F66" s="26" t="s">
        <v>79</v>
      </c>
      <c r="G66" s="26" t="s">
        <v>111</v>
      </c>
      <c r="H66" s="26" t="s">
        <v>74</v>
      </c>
      <c r="I66" s="26" t="s">
        <v>159</v>
      </c>
      <c r="J66" s="26"/>
      <c r="K66" s="62">
        <f>SUM(K67)</f>
        <v>14.7</v>
      </c>
      <c r="L66" s="5"/>
    </row>
    <row r="67" spans="1:12" s="15" customFormat="1" ht="31.2" x14ac:dyDescent="0.25">
      <c r="A67" s="94"/>
      <c r="B67" s="63" t="s">
        <v>117</v>
      </c>
      <c r="C67" s="69">
        <v>902</v>
      </c>
      <c r="D67" s="26" t="s">
        <v>2</v>
      </c>
      <c r="E67" s="26" t="s">
        <v>7</v>
      </c>
      <c r="F67" s="26" t="s">
        <v>79</v>
      </c>
      <c r="G67" s="26" t="s">
        <v>111</v>
      </c>
      <c r="H67" s="26" t="s">
        <v>74</v>
      </c>
      <c r="I67" s="26" t="s">
        <v>159</v>
      </c>
      <c r="J67" s="26" t="s">
        <v>48</v>
      </c>
      <c r="K67" s="62">
        <v>14.7</v>
      </c>
      <c r="L67" s="5"/>
    </row>
    <row r="68" spans="1:12" s="15" customFormat="1" x14ac:dyDescent="0.25">
      <c r="A68" s="94"/>
      <c r="B68" s="63" t="s">
        <v>237</v>
      </c>
      <c r="C68" s="69">
        <v>902</v>
      </c>
      <c r="D68" s="26" t="s">
        <v>2</v>
      </c>
      <c r="E68" s="26" t="s">
        <v>8</v>
      </c>
      <c r="F68" s="26"/>
      <c r="G68" s="26"/>
      <c r="H68" s="26"/>
      <c r="I68" s="26"/>
      <c r="J68" s="26"/>
      <c r="K68" s="62">
        <f>K69</f>
        <v>0</v>
      </c>
      <c r="L68" s="5"/>
    </row>
    <row r="69" spans="1:12" s="15" customFormat="1" ht="20.25" customHeight="1" x14ac:dyDescent="0.25">
      <c r="A69" s="94"/>
      <c r="B69" s="63" t="s">
        <v>62</v>
      </c>
      <c r="C69" s="69">
        <v>902</v>
      </c>
      <c r="D69" s="26" t="s">
        <v>2</v>
      </c>
      <c r="E69" s="26" t="s">
        <v>8</v>
      </c>
      <c r="F69" s="26" t="s">
        <v>238</v>
      </c>
      <c r="G69" s="26"/>
      <c r="H69" s="26"/>
      <c r="I69" s="26"/>
      <c r="J69" s="26"/>
      <c r="K69" s="62">
        <f>K70</f>
        <v>0</v>
      </c>
      <c r="L69" s="5"/>
    </row>
    <row r="70" spans="1:12" s="15" customFormat="1" ht="31.2" x14ac:dyDescent="0.25">
      <c r="A70" s="94"/>
      <c r="B70" s="63" t="s">
        <v>273</v>
      </c>
      <c r="C70" s="69">
        <v>902</v>
      </c>
      <c r="D70" s="26" t="s">
        <v>2</v>
      </c>
      <c r="E70" s="26" t="s">
        <v>8</v>
      </c>
      <c r="F70" s="26" t="s">
        <v>238</v>
      </c>
      <c r="G70" s="26" t="s">
        <v>111</v>
      </c>
      <c r="H70" s="26"/>
      <c r="I70" s="26"/>
      <c r="J70" s="26"/>
      <c r="K70" s="62">
        <f>K71</f>
        <v>0</v>
      </c>
      <c r="L70" s="5"/>
    </row>
    <row r="71" spans="1:12" s="15" customFormat="1" ht="46.8" x14ac:dyDescent="0.25">
      <c r="A71" s="94"/>
      <c r="B71" s="63" t="s">
        <v>274</v>
      </c>
      <c r="C71" s="69">
        <v>902</v>
      </c>
      <c r="D71" s="26" t="s">
        <v>2</v>
      </c>
      <c r="E71" s="26" t="s">
        <v>8</v>
      </c>
      <c r="F71" s="26" t="s">
        <v>238</v>
      </c>
      <c r="G71" s="26" t="s">
        <v>111</v>
      </c>
      <c r="H71" s="26" t="s">
        <v>74</v>
      </c>
      <c r="I71" s="26" t="s">
        <v>239</v>
      </c>
      <c r="J71" s="26"/>
      <c r="K71" s="62">
        <f>K72</f>
        <v>0</v>
      </c>
      <c r="L71" s="5"/>
    </row>
    <row r="72" spans="1:12" s="15" customFormat="1" x14ac:dyDescent="0.25">
      <c r="A72" s="94"/>
      <c r="B72" s="63" t="s">
        <v>49</v>
      </c>
      <c r="C72" s="69">
        <v>902</v>
      </c>
      <c r="D72" s="26" t="s">
        <v>2</v>
      </c>
      <c r="E72" s="26" t="s">
        <v>8</v>
      </c>
      <c r="F72" s="26" t="s">
        <v>238</v>
      </c>
      <c r="G72" s="26" t="s">
        <v>111</v>
      </c>
      <c r="H72" s="26" t="s">
        <v>74</v>
      </c>
      <c r="I72" s="26" t="s">
        <v>239</v>
      </c>
      <c r="J72" s="26" t="s">
        <v>50</v>
      </c>
      <c r="K72" s="62"/>
      <c r="L72" s="5"/>
    </row>
    <row r="73" spans="1:12" s="15" customFormat="1" x14ac:dyDescent="0.25">
      <c r="A73" s="94"/>
      <c r="B73" s="63" t="s">
        <v>9</v>
      </c>
      <c r="C73" s="69">
        <v>902</v>
      </c>
      <c r="D73" s="26" t="s">
        <v>2</v>
      </c>
      <c r="E73" s="26" t="s">
        <v>39</v>
      </c>
      <c r="F73" s="26"/>
      <c r="G73" s="66"/>
      <c r="H73" s="26"/>
      <c r="I73" s="26"/>
      <c r="J73" s="26"/>
      <c r="K73" s="62">
        <f>SUM(K74+K79+K115+K96+K110)</f>
        <v>321828.2</v>
      </c>
      <c r="L73" s="5"/>
    </row>
    <row r="74" spans="1:12" s="15" customFormat="1" x14ac:dyDescent="0.25">
      <c r="A74" s="94"/>
      <c r="B74" s="30" t="s">
        <v>339</v>
      </c>
      <c r="C74" s="69">
        <v>902</v>
      </c>
      <c r="D74" s="26" t="s">
        <v>2</v>
      </c>
      <c r="E74" s="26" t="s">
        <v>39</v>
      </c>
      <c r="F74" s="26" t="s">
        <v>5</v>
      </c>
      <c r="G74" s="66"/>
      <c r="H74" s="26"/>
      <c r="I74" s="26"/>
      <c r="J74" s="26"/>
      <c r="K74" s="62">
        <f>SUM(K75)</f>
        <v>24266</v>
      </c>
      <c r="L74" s="5"/>
    </row>
    <row r="75" spans="1:12" s="15" customFormat="1" ht="31.2" x14ac:dyDescent="0.25">
      <c r="A75" s="94"/>
      <c r="B75" s="63" t="s">
        <v>340</v>
      </c>
      <c r="C75" s="69">
        <v>902</v>
      </c>
      <c r="D75" s="26" t="s">
        <v>2</v>
      </c>
      <c r="E75" s="26" t="s">
        <v>39</v>
      </c>
      <c r="F75" s="26" t="s">
        <v>5</v>
      </c>
      <c r="G75" s="66">
        <v>1</v>
      </c>
      <c r="H75" s="26"/>
      <c r="I75" s="26"/>
      <c r="J75" s="26"/>
      <c r="K75" s="62">
        <f>SUM(K76)</f>
        <v>24266</v>
      </c>
      <c r="L75" s="5"/>
    </row>
    <row r="76" spans="1:12" s="15" customFormat="1" ht="63.75" customHeight="1" x14ac:dyDescent="0.25">
      <c r="A76" s="94"/>
      <c r="B76" s="63" t="s">
        <v>341</v>
      </c>
      <c r="C76" s="69">
        <v>902</v>
      </c>
      <c r="D76" s="26" t="s">
        <v>2</v>
      </c>
      <c r="E76" s="26" t="s">
        <v>39</v>
      </c>
      <c r="F76" s="26" t="s">
        <v>5</v>
      </c>
      <c r="G76" s="66">
        <v>1</v>
      </c>
      <c r="H76" s="26" t="s">
        <v>2</v>
      </c>
      <c r="I76" s="26"/>
      <c r="J76" s="26"/>
      <c r="K76" s="62">
        <f>SUM(K77)</f>
        <v>24266</v>
      </c>
      <c r="L76" s="5"/>
    </row>
    <row r="77" spans="1:12" s="15" customFormat="1" ht="46.8" x14ac:dyDescent="0.25">
      <c r="A77" s="94"/>
      <c r="B77" s="63" t="s">
        <v>65</v>
      </c>
      <c r="C77" s="69">
        <v>902</v>
      </c>
      <c r="D77" s="26" t="s">
        <v>2</v>
      </c>
      <c r="E77" s="26" t="s">
        <v>39</v>
      </c>
      <c r="F77" s="26" t="s">
        <v>5</v>
      </c>
      <c r="G77" s="66">
        <v>1</v>
      </c>
      <c r="H77" s="26" t="s">
        <v>2</v>
      </c>
      <c r="I77" s="26" t="s">
        <v>82</v>
      </c>
      <c r="J77" s="26"/>
      <c r="K77" s="62">
        <f>SUM(K78)</f>
        <v>24266</v>
      </c>
      <c r="L77" s="5"/>
    </row>
    <row r="78" spans="1:12" s="15" customFormat="1" ht="31.2" x14ac:dyDescent="0.25">
      <c r="A78" s="94"/>
      <c r="B78" s="38" t="s">
        <v>115</v>
      </c>
      <c r="C78" s="69">
        <v>902</v>
      </c>
      <c r="D78" s="26" t="s">
        <v>2</v>
      </c>
      <c r="E78" s="26" t="s">
        <v>39</v>
      </c>
      <c r="F78" s="26" t="s">
        <v>5</v>
      </c>
      <c r="G78" s="66">
        <v>1</v>
      </c>
      <c r="H78" s="26" t="s">
        <v>2</v>
      </c>
      <c r="I78" s="26" t="s">
        <v>82</v>
      </c>
      <c r="J78" s="26" t="s">
        <v>58</v>
      </c>
      <c r="K78" s="62">
        <v>24266</v>
      </c>
      <c r="L78" s="5"/>
    </row>
    <row r="79" spans="1:12" s="15" customFormat="1" ht="31.2" x14ac:dyDescent="0.25">
      <c r="A79" s="94"/>
      <c r="B79" s="63" t="s">
        <v>276</v>
      </c>
      <c r="C79" s="69">
        <v>902</v>
      </c>
      <c r="D79" s="26" t="s">
        <v>2</v>
      </c>
      <c r="E79" s="26" t="s">
        <v>39</v>
      </c>
      <c r="F79" s="26" t="s">
        <v>8</v>
      </c>
      <c r="G79" s="66"/>
      <c r="H79" s="26"/>
      <c r="I79" s="26"/>
      <c r="J79" s="26"/>
      <c r="K79" s="62">
        <f t="shared" ref="K79" si="2">SUM(K80)</f>
        <v>274891.2</v>
      </c>
      <c r="L79" s="5"/>
    </row>
    <row r="80" spans="1:12" s="15" customFormat="1" ht="31.2" x14ac:dyDescent="0.25">
      <c r="A80" s="94"/>
      <c r="B80" s="63" t="s">
        <v>277</v>
      </c>
      <c r="C80" s="69">
        <v>902</v>
      </c>
      <c r="D80" s="26" t="s">
        <v>2</v>
      </c>
      <c r="E80" s="26" t="s">
        <v>39</v>
      </c>
      <c r="F80" s="26" t="s">
        <v>8</v>
      </c>
      <c r="G80" s="66">
        <v>1</v>
      </c>
      <c r="H80" s="26"/>
      <c r="I80" s="26"/>
      <c r="J80" s="26"/>
      <c r="K80" s="62">
        <f>K81+K87</f>
        <v>274891.2</v>
      </c>
      <c r="L80" s="5"/>
    </row>
    <row r="81" spans="1:12" s="15" customFormat="1" x14ac:dyDescent="0.25">
      <c r="A81" s="94"/>
      <c r="B81" s="63" t="s">
        <v>379</v>
      </c>
      <c r="C81" s="69">
        <v>902</v>
      </c>
      <c r="D81" s="26" t="s">
        <v>2</v>
      </c>
      <c r="E81" s="26" t="s">
        <v>39</v>
      </c>
      <c r="F81" s="26" t="s">
        <v>8</v>
      </c>
      <c r="G81" s="66">
        <v>1</v>
      </c>
      <c r="H81" s="26" t="s">
        <v>2</v>
      </c>
      <c r="I81" s="26"/>
      <c r="J81" s="26"/>
      <c r="K81" s="62">
        <f>SUM(K82)</f>
        <v>264099.8</v>
      </c>
      <c r="L81" s="5"/>
    </row>
    <row r="82" spans="1:12" s="15" customFormat="1" ht="46.8" x14ac:dyDescent="0.25">
      <c r="A82" s="94"/>
      <c r="B82" s="63" t="s">
        <v>65</v>
      </c>
      <c r="C82" s="69">
        <v>902</v>
      </c>
      <c r="D82" s="26" t="s">
        <v>2</v>
      </c>
      <c r="E82" s="26" t="s">
        <v>39</v>
      </c>
      <c r="F82" s="26" t="s">
        <v>8</v>
      </c>
      <c r="G82" s="66">
        <v>1</v>
      </c>
      <c r="H82" s="26" t="s">
        <v>2</v>
      </c>
      <c r="I82" s="26" t="s">
        <v>82</v>
      </c>
      <c r="J82" s="26"/>
      <c r="K82" s="62">
        <f>SUM(K83:K86)</f>
        <v>264099.8</v>
      </c>
      <c r="L82" s="5"/>
    </row>
    <row r="83" spans="1:12" s="15" customFormat="1" ht="46.8" x14ac:dyDescent="0.25">
      <c r="A83" s="94"/>
      <c r="B83" s="63" t="s">
        <v>116</v>
      </c>
      <c r="C83" s="69">
        <v>902</v>
      </c>
      <c r="D83" s="26" t="s">
        <v>2</v>
      </c>
      <c r="E83" s="26" t="s">
        <v>39</v>
      </c>
      <c r="F83" s="26" t="s">
        <v>8</v>
      </c>
      <c r="G83" s="66">
        <v>1</v>
      </c>
      <c r="H83" s="26" t="s">
        <v>2</v>
      </c>
      <c r="I83" s="26" t="s">
        <v>82</v>
      </c>
      <c r="J83" s="26" t="s">
        <v>47</v>
      </c>
      <c r="K83" s="62">
        <f>156563.7+31827.3</f>
        <v>188391</v>
      </c>
      <c r="L83" s="5"/>
    </row>
    <row r="84" spans="1:12" s="15" customFormat="1" ht="31.2" x14ac:dyDescent="0.25">
      <c r="A84" s="94"/>
      <c r="B84" s="63" t="s">
        <v>117</v>
      </c>
      <c r="C84" s="69">
        <v>902</v>
      </c>
      <c r="D84" s="26" t="s">
        <v>2</v>
      </c>
      <c r="E84" s="26" t="s">
        <v>39</v>
      </c>
      <c r="F84" s="26" t="s">
        <v>8</v>
      </c>
      <c r="G84" s="66">
        <v>1</v>
      </c>
      <c r="H84" s="26" t="s">
        <v>2</v>
      </c>
      <c r="I84" s="26" t="s">
        <v>82</v>
      </c>
      <c r="J84" s="26" t="s">
        <v>48</v>
      </c>
      <c r="K84" s="62">
        <f>51858.2+4070.1+19358.7</f>
        <v>75287</v>
      </c>
      <c r="L84" s="5"/>
    </row>
    <row r="85" spans="1:12" s="15" customFormat="1" x14ac:dyDescent="0.25">
      <c r="A85" s="94"/>
      <c r="B85" s="63" t="s">
        <v>54</v>
      </c>
      <c r="C85" s="69">
        <v>902</v>
      </c>
      <c r="D85" s="26" t="s">
        <v>2</v>
      </c>
      <c r="E85" s="26" t="s">
        <v>39</v>
      </c>
      <c r="F85" s="26" t="s">
        <v>8</v>
      </c>
      <c r="G85" s="66">
        <v>1</v>
      </c>
      <c r="H85" s="26" t="s">
        <v>2</v>
      </c>
      <c r="I85" s="26" t="s">
        <v>82</v>
      </c>
      <c r="J85" s="26" t="s">
        <v>55</v>
      </c>
      <c r="K85" s="62"/>
      <c r="L85" s="5"/>
    </row>
    <row r="86" spans="1:12" s="15" customFormat="1" x14ac:dyDescent="0.25">
      <c r="A86" s="94"/>
      <c r="B86" s="63" t="s">
        <v>49</v>
      </c>
      <c r="C86" s="69">
        <v>902</v>
      </c>
      <c r="D86" s="26" t="s">
        <v>2</v>
      </c>
      <c r="E86" s="26" t="s">
        <v>39</v>
      </c>
      <c r="F86" s="26" t="s">
        <v>8</v>
      </c>
      <c r="G86" s="66">
        <v>1</v>
      </c>
      <c r="H86" s="26" t="s">
        <v>2</v>
      </c>
      <c r="I86" s="26" t="s">
        <v>82</v>
      </c>
      <c r="J86" s="26" t="s">
        <v>50</v>
      </c>
      <c r="K86" s="62">
        <f>308.3+113.5</f>
        <v>421.8</v>
      </c>
      <c r="L86" s="5"/>
    </row>
    <row r="87" spans="1:12" s="15" customFormat="1" ht="31.2" x14ac:dyDescent="0.25">
      <c r="A87" s="94"/>
      <c r="B87" s="63" t="s">
        <v>88</v>
      </c>
      <c r="C87" s="69">
        <v>902</v>
      </c>
      <c r="D87" s="26" t="s">
        <v>2</v>
      </c>
      <c r="E87" s="26" t="s">
        <v>39</v>
      </c>
      <c r="F87" s="26" t="s">
        <v>8</v>
      </c>
      <c r="G87" s="66">
        <v>1</v>
      </c>
      <c r="H87" s="26" t="s">
        <v>4</v>
      </c>
      <c r="I87" s="26"/>
      <c r="J87" s="26"/>
      <c r="K87" s="62">
        <f>K90+K92+K94+K88</f>
        <v>10791.4</v>
      </c>
      <c r="L87" s="5"/>
    </row>
    <row r="88" spans="1:12" s="15" customFormat="1" x14ac:dyDescent="0.25">
      <c r="A88" s="94"/>
      <c r="B88" s="82" t="s">
        <v>441</v>
      </c>
      <c r="C88" s="83">
        <v>902</v>
      </c>
      <c r="D88" s="81" t="s">
        <v>2</v>
      </c>
      <c r="E88" s="81" t="s">
        <v>39</v>
      </c>
      <c r="F88" s="81" t="s">
        <v>8</v>
      </c>
      <c r="G88" s="85">
        <v>1</v>
      </c>
      <c r="H88" s="81" t="s">
        <v>4</v>
      </c>
      <c r="I88" s="81" t="s">
        <v>442</v>
      </c>
      <c r="J88" s="84"/>
      <c r="K88" s="76">
        <f>K89</f>
        <v>559.5</v>
      </c>
      <c r="L88" s="5"/>
    </row>
    <row r="89" spans="1:12" s="15" customFormat="1" x14ac:dyDescent="0.25">
      <c r="A89" s="94"/>
      <c r="B89" s="82" t="s">
        <v>49</v>
      </c>
      <c r="C89" s="83">
        <v>902</v>
      </c>
      <c r="D89" s="81" t="s">
        <v>2</v>
      </c>
      <c r="E89" s="81" t="s">
        <v>39</v>
      </c>
      <c r="F89" s="81" t="s">
        <v>8</v>
      </c>
      <c r="G89" s="85">
        <v>1</v>
      </c>
      <c r="H89" s="81" t="s">
        <v>4</v>
      </c>
      <c r="I89" s="81" t="s">
        <v>442</v>
      </c>
      <c r="J89" s="84" t="s">
        <v>50</v>
      </c>
      <c r="K89" s="76">
        <v>559.5</v>
      </c>
      <c r="L89" s="5"/>
    </row>
    <row r="90" spans="1:12" s="15" customFormat="1" ht="16.5" customHeight="1" x14ac:dyDescent="0.25">
      <c r="A90" s="94"/>
      <c r="B90" s="63" t="s">
        <v>205</v>
      </c>
      <c r="C90" s="69">
        <v>902</v>
      </c>
      <c r="D90" s="26" t="s">
        <v>2</v>
      </c>
      <c r="E90" s="26" t="s">
        <v>39</v>
      </c>
      <c r="F90" s="26" t="s">
        <v>8</v>
      </c>
      <c r="G90" s="66">
        <v>1</v>
      </c>
      <c r="H90" s="26" t="s">
        <v>4</v>
      </c>
      <c r="I90" s="26" t="s">
        <v>204</v>
      </c>
      <c r="J90" s="26"/>
      <c r="K90" s="62">
        <f>K91</f>
        <v>334.9</v>
      </c>
      <c r="L90" s="5"/>
    </row>
    <row r="91" spans="1:12" s="15" customFormat="1" ht="31.2" x14ac:dyDescent="0.25">
      <c r="A91" s="94"/>
      <c r="B91" s="63" t="s">
        <v>117</v>
      </c>
      <c r="C91" s="69">
        <v>902</v>
      </c>
      <c r="D91" s="26" t="s">
        <v>2</v>
      </c>
      <c r="E91" s="26" t="s">
        <v>39</v>
      </c>
      <c r="F91" s="26" t="s">
        <v>8</v>
      </c>
      <c r="G91" s="66">
        <v>1</v>
      </c>
      <c r="H91" s="26" t="s">
        <v>4</v>
      </c>
      <c r="I91" s="26" t="s">
        <v>204</v>
      </c>
      <c r="J91" s="26" t="s">
        <v>48</v>
      </c>
      <c r="K91" s="62">
        <v>334.9</v>
      </c>
      <c r="L91" s="5"/>
    </row>
    <row r="92" spans="1:12" s="15" customFormat="1" ht="31.2" x14ac:dyDescent="0.25">
      <c r="A92" s="94"/>
      <c r="B92" s="63" t="s">
        <v>209</v>
      </c>
      <c r="C92" s="69">
        <v>902</v>
      </c>
      <c r="D92" s="26" t="s">
        <v>2</v>
      </c>
      <c r="E92" s="26" t="s">
        <v>39</v>
      </c>
      <c r="F92" s="26" t="s">
        <v>8</v>
      </c>
      <c r="G92" s="66">
        <v>1</v>
      </c>
      <c r="H92" s="26" t="s">
        <v>4</v>
      </c>
      <c r="I92" s="26" t="s">
        <v>210</v>
      </c>
      <c r="J92" s="26"/>
      <c r="K92" s="62">
        <f>SUM(K93)</f>
        <v>8147.4</v>
      </c>
      <c r="L92" s="5"/>
    </row>
    <row r="93" spans="1:12" s="15" customFormat="1" ht="31.2" x14ac:dyDescent="0.25">
      <c r="A93" s="94"/>
      <c r="B93" s="63" t="s">
        <v>117</v>
      </c>
      <c r="C93" s="69">
        <v>902</v>
      </c>
      <c r="D93" s="26" t="s">
        <v>2</v>
      </c>
      <c r="E93" s="26" t="s">
        <v>39</v>
      </c>
      <c r="F93" s="26" t="s">
        <v>8</v>
      </c>
      <c r="G93" s="66">
        <v>1</v>
      </c>
      <c r="H93" s="26" t="s">
        <v>4</v>
      </c>
      <c r="I93" s="26" t="s">
        <v>210</v>
      </c>
      <c r="J93" s="26" t="s">
        <v>48</v>
      </c>
      <c r="K93" s="62">
        <v>8147.4</v>
      </c>
      <c r="L93" s="5"/>
    </row>
    <row r="94" spans="1:12" s="15" customFormat="1" x14ac:dyDescent="0.25">
      <c r="A94" s="94"/>
      <c r="B94" s="63" t="s">
        <v>394</v>
      </c>
      <c r="C94" s="69">
        <v>902</v>
      </c>
      <c r="D94" s="26" t="s">
        <v>2</v>
      </c>
      <c r="E94" s="26" t="s">
        <v>39</v>
      </c>
      <c r="F94" s="26" t="s">
        <v>8</v>
      </c>
      <c r="G94" s="66">
        <v>1</v>
      </c>
      <c r="H94" s="26" t="s">
        <v>4</v>
      </c>
      <c r="I94" s="26" t="s">
        <v>393</v>
      </c>
      <c r="J94" s="26"/>
      <c r="K94" s="62">
        <f>SUM(K95)</f>
        <v>1749.6</v>
      </c>
      <c r="L94" s="5"/>
    </row>
    <row r="95" spans="1:12" s="15" customFormat="1" ht="31.2" x14ac:dyDescent="0.25">
      <c r="A95" s="94"/>
      <c r="B95" s="63" t="s">
        <v>117</v>
      </c>
      <c r="C95" s="69">
        <v>902</v>
      </c>
      <c r="D95" s="26" t="s">
        <v>2</v>
      </c>
      <c r="E95" s="26" t="s">
        <v>39</v>
      </c>
      <c r="F95" s="26" t="s">
        <v>8</v>
      </c>
      <c r="G95" s="66">
        <v>1</v>
      </c>
      <c r="H95" s="26" t="s">
        <v>4</v>
      </c>
      <c r="I95" s="26" t="s">
        <v>393</v>
      </c>
      <c r="J95" s="26" t="s">
        <v>48</v>
      </c>
      <c r="K95" s="62">
        <f>1434.6+315</f>
        <v>1749.6</v>
      </c>
      <c r="L95" s="5"/>
    </row>
    <row r="96" spans="1:12" s="15" customFormat="1" ht="31.2" x14ac:dyDescent="0.25">
      <c r="A96" s="94"/>
      <c r="B96" s="63" t="s">
        <v>146</v>
      </c>
      <c r="C96" s="69">
        <v>902</v>
      </c>
      <c r="D96" s="26" t="s">
        <v>2</v>
      </c>
      <c r="E96" s="26" t="s">
        <v>39</v>
      </c>
      <c r="F96" s="26" t="s">
        <v>69</v>
      </c>
      <c r="G96" s="66"/>
      <c r="H96" s="26"/>
      <c r="I96" s="26"/>
      <c r="J96" s="26"/>
      <c r="K96" s="62">
        <f>K97+K101+K105</f>
        <v>17469.599999999999</v>
      </c>
      <c r="L96" s="5"/>
    </row>
    <row r="97" spans="1:13" s="15" customFormat="1" ht="46.8" x14ac:dyDescent="0.25">
      <c r="A97" s="94"/>
      <c r="B97" s="63" t="s">
        <v>278</v>
      </c>
      <c r="C97" s="69">
        <v>902</v>
      </c>
      <c r="D97" s="26" t="s">
        <v>2</v>
      </c>
      <c r="E97" s="26" t="s">
        <v>39</v>
      </c>
      <c r="F97" s="26" t="s">
        <v>69</v>
      </c>
      <c r="G97" s="26" t="s">
        <v>87</v>
      </c>
      <c r="H97" s="26"/>
      <c r="I97" s="26"/>
      <c r="J97" s="26"/>
      <c r="K97" s="62">
        <f>K98</f>
        <v>619</v>
      </c>
      <c r="L97" s="5"/>
    </row>
    <row r="98" spans="1:13" s="15" customFormat="1" ht="46.8" x14ac:dyDescent="0.25">
      <c r="A98" s="94"/>
      <c r="B98" s="63" t="s">
        <v>279</v>
      </c>
      <c r="C98" s="69">
        <v>902</v>
      </c>
      <c r="D98" s="26" t="s">
        <v>2</v>
      </c>
      <c r="E98" s="26" t="s">
        <v>39</v>
      </c>
      <c r="F98" s="26" t="s">
        <v>69</v>
      </c>
      <c r="G98" s="26" t="s">
        <v>87</v>
      </c>
      <c r="H98" s="26" t="s">
        <v>2</v>
      </c>
      <c r="I98" s="26"/>
      <c r="J98" s="26"/>
      <c r="K98" s="62">
        <f>K99</f>
        <v>619</v>
      </c>
      <c r="L98" s="5"/>
    </row>
    <row r="99" spans="1:13" s="15" customFormat="1" ht="78" x14ac:dyDescent="0.25">
      <c r="A99" s="94"/>
      <c r="B99" s="63" t="s">
        <v>280</v>
      </c>
      <c r="C99" s="69">
        <v>902</v>
      </c>
      <c r="D99" s="26" t="s">
        <v>2</v>
      </c>
      <c r="E99" s="26" t="s">
        <v>39</v>
      </c>
      <c r="F99" s="26" t="s">
        <v>69</v>
      </c>
      <c r="G99" s="26" t="s">
        <v>87</v>
      </c>
      <c r="H99" s="26" t="s">
        <v>2</v>
      </c>
      <c r="I99" s="26" t="s">
        <v>248</v>
      </c>
      <c r="J99" s="26"/>
      <c r="K99" s="62">
        <f>K100</f>
        <v>619</v>
      </c>
      <c r="L99" s="5"/>
    </row>
    <row r="100" spans="1:13" s="15" customFormat="1" ht="31.2" x14ac:dyDescent="0.25">
      <c r="A100" s="94"/>
      <c r="B100" s="63" t="s">
        <v>117</v>
      </c>
      <c r="C100" s="69">
        <v>902</v>
      </c>
      <c r="D100" s="26" t="s">
        <v>2</v>
      </c>
      <c r="E100" s="26" t="s">
        <v>39</v>
      </c>
      <c r="F100" s="26" t="s">
        <v>69</v>
      </c>
      <c r="G100" s="26" t="s">
        <v>87</v>
      </c>
      <c r="H100" s="26" t="s">
        <v>2</v>
      </c>
      <c r="I100" s="26" t="s">
        <v>248</v>
      </c>
      <c r="J100" s="26" t="s">
        <v>48</v>
      </c>
      <c r="K100" s="62">
        <v>619</v>
      </c>
      <c r="L100" s="5"/>
    </row>
    <row r="101" spans="1:13" s="15" customFormat="1" ht="31.2" x14ac:dyDescent="0.25">
      <c r="A101" s="94"/>
      <c r="B101" s="63" t="s">
        <v>281</v>
      </c>
      <c r="C101" s="69">
        <v>902</v>
      </c>
      <c r="D101" s="26" t="s">
        <v>2</v>
      </c>
      <c r="E101" s="26" t="s">
        <v>39</v>
      </c>
      <c r="F101" s="26" t="s">
        <v>69</v>
      </c>
      <c r="G101" s="66">
        <v>2</v>
      </c>
      <c r="H101" s="26"/>
      <c r="I101" s="26"/>
      <c r="J101" s="26"/>
      <c r="K101" s="62">
        <f>K102</f>
        <v>7368.9</v>
      </c>
      <c r="L101" s="5"/>
    </row>
    <row r="102" spans="1:13" s="15" customFormat="1" ht="62.4" x14ac:dyDescent="0.25">
      <c r="A102" s="94"/>
      <c r="B102" s="63" t="s">
        <v>282</v>
      </c>
      <c r="C102" s="69">
        <v>902</v>
      </c>
      <c r="D102" s="26" t="s">
        <v>2</v>
      </c>
      <c r="E102" s="26" t="s">
        <v>39</v>
      </c>
      <c r="F102" s="26" t="s">
        <v>69</v>
      </c>
      <c r="G102" s="66">
        <v>2</v>
      </c>
      <c r="H102" s="26" t="s">
        <v>2</v>
      </c>
      <c r="I102" s="26" t="s">
        <v>141</v>
      </c>
      <c r="J102" s="26"/>
      <c r="K102" s="62">
        <f>SUM(K103+K104)</f>
        <v>7368.9</v>
      </c>
      <c r="L102" s="5"/>
    </row>
    <row r="103" spans="1:13" s="15" customFormat="1" ht="31.2" x14ac:dyDescent="0.25">
      <c r="A103" s="94"/>
      <c r="B103" s="63" t="s">
        <v>117</v>
      </c>
      <c r="C103" s="69">
        <v>902</v>
      </c>
      <c r="D103" s="26" t="s">
        <v>2</v>
      </c>
      <c r="E103" s="26" t="s">
        <v>39</v>
      </c>
      <c r="F103" s="26" t="s">
        <v>69</v>
      </c>
      <c r="G103" s="66">
        <v>2</v>
      </c>
      <c r="H103" s="26" t="s">
        <v>2</v>
      </c>
      <c r="I103" s="26" t="s">
        <v>141</v>
      </c>
      <c r="J103" s="26" t="s">
        <v>48</v>
      </c>
      <c r="K103" s="62">
        <v>7368.9</v>
      </c>
      <c r="L103" s="31"/>
      <c r="M103" s="32"/>
    </row>
    <row r="104" spans="1:13" s="15" customFormat="1" x14ac:dyDescent="0.25">
      <c r="A104" s="94"/>
      <c r="B104" s="63" t="s">
        <v>54</v>
      </c>
      <c r="C104" s="69">
        <v>902</v>
      </c>
      <c r="D104" s="26" t="s">
        <v>2</v>
      </c>
      <c r="E104" s="26" t="s">
        <v>39</v>
      </c>
      <c r="F104" s="26" t="s">
        <v>69</v>
      </c>
      <c r="G104" s="66">
        <v>2</v>
      </c>
      <c r="H104" s="26" t="s">
        <v>2</v>
      </c>
      <c r="I104" s="26" t="s">
        <v>141</v>
      </c>
      <c r="J104" s="26" t="s">
        <v>55</v>
      </c>
      <c r="K104" s="62"/>
      <c r="L104" s="5"/>
    </row>
    <row r="105" spans="1:13" s="15" customFormat="1" ht="46.8" x14ac:dyDescent="0.25">
      <c r="A105" s="94"/>
      <c r="B105" s="63" t="s">
        <v>283</v>
      </c>
      <c r="C105" s="69">
        <v>902</v>
      </c>
      <c r="D105" s="26" t="s">
        <v>2</v>
      </c>
      <c r="E105" s="26" t="s">
        <v>39</v>
      </c>
      <c r="F105" s="26" t="s">
        <v>69</v>
      </c>
      <c r="G105" s="26" t="s">
        <v>123</v>
      </c>
      <c r="H105" s="26"/>
      <c r="I105" s="26"/>
      <c r="J105" s="26"/>
      <c r="K105" s="62">
        <f>SUM(K106)</f>
        <v>9481.7000000000007</v>
      </c>
      <c r="L105" s="5"/>
    </row>
    <row r="106" spans="1:13" s="15" customFormat="1" ht="31.2" x14ac:dyDescent="0.25">
      <c r="A106" s="94"/>
      <c r="B106" s="63" t="s">
        <v>169</v>
      </c>
      <c r="C106" s="69">
        <v>902</v>
      </c>
      <c r="D106" s="26" t="s">
        <v>2</v>
      </c>
      <c r="E106" s="26" t="s">
        <v>39</v>
      </c>
      <c r="F106" s="26" t="s">
        <v>69</v>
      </c>
      <c r="G106" s="26" t="s">
        <v>123</v>
      </c>
      <c r="H106" s="26" t="s">
        <v>2</v>
      </c>
      <c r="I106" s="26"/>
      <c r="J106" s="26"/>
      <c r="K106" s="62">
        <f>SUM(K107)</f>
        <v>9481.7000000000007</v>
      </c>
      <c r="L106" s="5"/>
    </row>
    <row r="107" spans="1:13" s="15" customFormat="1" ht="78" x14ac:dyDescent="0.25">
      <c r="A107" s="94"/>
      <c r="B107" s="63" t="s">
        <v>200</v>
      </c>
      <c r="C107" s="69">
        <v>902</v>
      </c>
      <c r="D107" s="26" t="s">
        <v>2</v>
      </c>
      <c r="E107" s="26" t="s">
        <v>39</v>
      </c>
      <c r="F107" s="26" t="s">
        <v>69</v>
      </c>
      <c r="G107" s="26" t="s">
        <v>123</v>
      </c>
      <c r="H107" s="26" t="s">
        <v>2</v>
      </c>
      <c r="I107" s="26" t="s">
        <v>170</v>
      </c>
      <c r="J107" s="26"/>
      <c r="K107" s="62">
        <f>K108+K109</f>
        <v>9481.7000000000007</v>
      </c>
      <c r="L107" s="5"/>
    </row>
    <row r="108" spans="1:13" s="15" customFormat="1" ht="31.2" x14ac:dyDescent="0.25">
      <c r="A108" s="94"/>
      <c r="B108" s="63" t="s">
        <v>117</v>
      </c>
      <c r="C108" s="69">
        <v>902</v>
      </c>
      <c r="D108" s="26" t="s">
        <v>2</v>
      </c>
      <c r="E108" s="26" t="s">
        <v>39</v>
      </c>
      <c r="F108" s="26" t="s">
        <v>69</v>
      </c>
      <c r="G108" s="26" t="s">
        <v>123</v>
      </c>
      <c r="H108" s="26" t="s">
        <v>2</v>
      </c>
      <c r="I108" s="26" t="s">
        <v>170</v>
      </c>
      <c r="J108" s="26" t="s">
        <v>48</v>
      </c>
      <c r="K108" s="62">
        <v>9481.7000000000007</v>
      </c>
      <c r="L108" s="5"/>
    </row>
    <row r="109" spans="1:13" s="15" customFormat="1" ht="31.2" x14ac:dyDescent="0.25">
      <c r="A109" s="94"/>
      <c r="B109" s="38" t="s">
        <v>115</v>
      </c>
      <c r="C109" s="69">
        <v>902</v>
      </c>
      <c r="D109" s="26" t="s">
        <v>2</v>
      </c>
      <c r="E109" s="26" t="s">
        <v>39</v>
      </c>
      <c r="F109" s="26" t="s">
        <v>69</v>
      </c>
      <c r="G109" s="26" t="s">
        <v>123</v>
      </c>
      <c r="H109" s="26" t="s">
        <v>2</v>
      </c>
      <c r="I109" s="26" t="s">
        <v>170</v>
      </c>
      <c r="J109" s="26" t="s">
        <v>58</v>
      </c>
      <c r="K109" s="62"/>
      <c r="L109" s="5"/>
    </row>
    <row r="110" spans="1:13" s="15" customFormat="1" ht="31.2" x14ac:dyDescent="0.25">
      <c r="A110" s="94"/>
      <c r="B110" s="30" t="s">
        <v>175</v>
      </c>
      <c r="C110" s="69">
        <v>902</v>
      </c>
      <c r="D110" s="26" t="s">
        <v>2</v>
      </c>
      <c r="E110" s="26" t="s">
        <v>39</v>
      </c>
      <c r="F110" s="26" t="s">
        <v>39</v>
      </c>
      <c r="G110" s="26"/>
      <c r="H110" s="26"/>
      <c r="I110" s="26"/>
      <c r="J110" s="26"/>
      <c r="K110" s="62">
        <f>K111</f>
        <v>0</v>
      </c>
      <c r="L110" s="5"/>
    </row>
    <row r="111" spans="1:13" s="15" customFormat="1" x14ac:dyDescent="0.25">
      <c r="A111" s="94"/>
      <c r="B111" s="30" t="s">
        <v>149</v>
      </c>
      <c r="C111" s="69">
        <v>902</v>
      </c>
      <c r="D111" s="26" t="s">
        <v>2</v>
      </c>
      <c r="E111" s="26" t="s">
        <v>39</v>
      </c>
      <c r="F111" s="26" t="s">
        <v>39</v>
      </c>
      <c r="G111" s="26" t="s">
        <v>111</v>
      </c>
      <c r="H111" s="26"/>
      <c r="I111" s="26"/>
      <c r="J111" s="26"/>
      <c r="K111" s="62">
        <f>K112</f>
        <v>0</v>
      </c>
      <c r="L111" s="5"/>
    </row>
    <row r="112" spans="1:13" s="15" customFormat="1" ht="31.2" x14ac:dyDescent="0.25">
      <c r="A112" s="94"/>
      <c r="B112" s="63" t="s">
        <v>174</v>
      </c>
      <c r="C112" s="69">
        <v>902</v>
      </c>
      <c r="D112" s="26" t="s">
        <v>2</v>
      </c>
      <c r="E112" s="26" t="s">
        <v>39</v>
      </c>
      <c r="F112" s="26" t="s">
        <v>39</v>
      </c>
      <c r="G112" s="26" t="s">
        <v>111</v>
      </c>
      <c r="H112" s="26" t="s">
        <v>4</v>
      </c>
      <c r="I112" s="26"/>
      <c r="J112" s="26"/>
      <c r="K112" s="62">
        <f>K113</f>
        <v>0</v>
      </c>
      <c r="L112" s="5"/>
    </row>
    <row r="113" spans="1:12" s="15" customFormat="1" ht="31.2" x14ac:dyDescent="0.25">
      <c r="A113" s="94"/>
      <c r="B113" s="63" t="s">
        <v>414</v>
      </c>
      <c r="C113" s="69">
        <v>902</v>
      </c>
      <c r="D113" s="26" t="s">
        <v>2</v>
      </c>
      <c r="E113" s="26" t="s">
        <v>39</v>
      </c>
      <c r="F113" s="26" t="s">
        <v>39</v>
      </c>
      <c r="G113" s="26" t="s">
        <v>111</v>
      </c>
      <c r="H113" s="26" t="s">
        <v>4</v>
      </c>
      <c r="I113" s="26" t="s">
        <v>173</v>
      </c>
      <c r="J113" s="26"/>
      <c r="K113" s="62">
        <f>K114</f>
        <v>0</v>
      </c>
      <c r="L113" s="5"/>
    </row>
    <row r="114" spans="1:12" s="15" customFormat="1" ht="31.2" x14ac:dyDescent="0.25">
      <c r="A114" s="94"/>
      <c r="B114" s="63" t="s">
        <v>117</v>
      </c>
      <c r="C114" s="69">
        <v>902</v>
      </c>
      <c r="D114" s="26" t="s">
        <v>2</v>
      </c>
      <c r="E114" s="26" t="s">
        <v>39</v>
      </c>
      <c r="F114" s="26" t="s">
        <v>39</v>
      </c>
      <c r="G114" s="26" t="s">
        <v>111</v>
      </c>
      <c r="H114" s="26" t="s">
        <v>4</v>
      </c>
      <c r="I114" s="26" t="s">
        <v>173</v>
      </c>
      <c r="J114" s="26" t="s">
        <v>48</v>
      </c>
      <c r="K114" s="62"/>
      <c r="L114" s="5"/>
    </row>
    <row r="115" spans="1:12" s="15" customFormat="1" x14ac:dyDescent="0.25">
      <c r="A115" s="94"/>
      <c r="B115" s="63" t="s">
        <v>66</v>
      </c>
      <c r="C115" s="69">
        <v>902</v>
      </c>
      <c r="D115" s="26" t="s">
        <v>2</v>
      </c>
      <c r="E115" s="26" t="s">
        <v>39</v>
      </c>
      <c r="F115" s="26" t="s">
        <v>79</v>
      </c>
      <c r="G115" s="66"/>
      <c r="H115" s="26"/>
      <c r="I115" s="26"/>
      <c r="J115" s="26"/>
      <c r="K115" s="62">
        <f>SUM(K116+K120)</f>
        <v>5201.3999999999996</v>
      </c>
      <c r="L115" s="5"/>
    </row>
    <row r="116" spans="1:12" s="15" customFormat="1" ht="32.25" customHeight="1" x14ac:dyDescent="0.25">
      <c r="A116" s="94"/>
      <c r="B116" s="63" t="s">
        <v>272</v>
      </c>
      <c r="C116" s="69">
        <v>902</v>
      </c>
      <c r="D116" s="26" t="s">
        <v>2</v>
      </c>
      <c r="E116" s="26" t="s">
        <v>39</v>
      </c>
      <c r="F116" s="26" t="s">
        <v>79</v>
      </c>
      <c r="G116" s="66">
        <v>1</v>
      </c>
      <c r="H116" s="26"/>
      <c r="I116" s="26"/>
      <c r="J116" s="26"/>
      <c r="K116" s="62">
        <f t="shared" ref="K116" si="3">SUM(K117)</f>
        <v>5201.3999999999996</v>
      </c>
      <c r="L116" s="5"/>
    </row>
    <row r="117" spans="1:12" s="15" customFormat="1" x14ac:dyDescent="0.25">
      <c r="A117" s="94"/>
      <c r="B117" s="63" t="s">
        <v>46</v>
      </c>
      <c r="C117" s="69">
        <v>902</v>
      </c>
      <c r="D117" s="26" t="s">
        <v>2</v>
      </c>
      <c r="E117" s="26" t="s">
        <v>39</v>
      </c>
      <c r="F117" s="26" t="s">
        <v>79</v>
      </c>
      <c r="G117" s="66">
        <v>1</v>
      </c>
      <c r="H117" s="26" t="s">
        <v>74</v>
      </c>
      <c r="I117" s="26" t="s">
        <v>76</v>
      </c>
      <c r="J117" s="26"/>
      <c r="K117" s="62">
        <f>SUM(K118:K119)</f>
        <v>5201.3999999999996</v>
      </c>
      <c r="L117" s="5"/>
    </row>
    <row r="118" spans="1:12" s="15" customFormat="1" ht="46.8" x14ac:dyDescent="0.25">
      <c r="A118" s="94"/>
      <c r="B118" s="63" t="s">
        <v>116</v>
      </c>
      <c r="C118" s="69">
        <v>902</v>
      </c>
      <c r="D118" s="26" t="s">
        <v>2</v>
      </c>
      <c r="E118" s="26" t="s">
        <v>39</v>
      </c>
      <c r="F118" s="26" t="s">
        <v>79</v>
      </c>
      <c r="G118" s="66">
        <v>1</v>
      </c>
      <c r="H118" s="26" t="s">
        <v>74</v>
      </c>
      <c r="I118" s="26" t="s">
        <v>76</v>
      </c>
      <c r="J118" s="26" t="s">
        <v>47</v>
      </c>
      <c r="K118" s="62">
        <v>5162</v>
      </c>
      <c r="L118" s="5"/>
    </row>
    <row r="119" spans="1:12" s="15" customFormat="1" ht="31.2" x14ac:dyDescent="0.25">
      <c r="A119" s="94"/>
      <c r="B119" s="63" t="s">
        <v>117</v>
      </c>
      <c r="C119" s="69">
        <v>902</v>
      </c>
      <c r="D119" s="26" t="s">
        <v>2</v>
      </c>
      <c r="E119" s="26" t="s">
        <v>39</v>
      </c>
      <c r="F119" s="26" t="s">
        <v>79</v>
      </c>
      <c r="G119" s="66">
        <v>1</v>
      </c>
      <c r="H119" s="26" t="s">
        <v>74</v>
      </c>
      <c r="I119" s="26" t="s">
        <v>76</v>
      </c>
      <c r="J119" s="26" t="s">
        <v>48</v>
      </c>
      <c r="K119" s="62">
        <v>39.4</v>
      </c>
      <c r="L119" s="5"/>
    </row>
    <row r="120" spans="1:12" s="15" customFormat="1" x14ac:dyDescent="0.25">
      <c r="A120" s="94"/>
      <c r="B120" s="63" t="s">
        <v>186</v>
      </c>
      <c r="C120" s="69">
        <v>902</v>
      </c>
      <c r="D120" s="26" t="s">
        <v>2</v>
      </c>
      <c r="E120" s="26" t="s">
        <v>39</v>
      </c>
      <c r="F120" s="26" t="s">
        <v>79</v>
      </c>
      <c r="G120" s="26" t="s">
        <v>91</v>
      </c>
      <c r="H120" s="26"/>
      <c r="I120" s="26"/>
      <c r="J120" s="26"/>
      <c r="K120" s="62">
        <f>K121</f>
        <v>0</v>
      </c>
      <c r="L120" s="5"/>
    </row>
    <row r="121" spans="1:12" s="15" customFormat="1" x14ac:dyDescent="0.25">
      <c r="A121" s="94"/>
      <c r="B121" s="63" t="s">
        <v>186</v>
      </c>
      <c r="C121" s="69">
        <v>902</v>
      </c>
      <c r="D121" s="26" t="s">
        <v>2</v>
      </c>
      <c r="E121" s="26" t="s">
        <v>39</v>
      </c>
      <c r="F121" s="26" t="s">
        <v>79</v>
      </c>
      <c r="G121" s="26" t="s">
        <v>91</v>
      </c>
      <c r="H121" s="26" t="s">
        <v>74</v>
      </c>
      <c r="I121" s="26" t="s">
        <v>185</v>
      </c>
      <c r="J121" s="26"/>
      <c r="K121" s="62">
        <f>K122</f>
        <v>0</v>
      </c>
      <c r="L121" s="5"/>
    </row>
    <row r="122" spans="1:12" s="15" customFormat="1" x14ac:dyDescent="0.25">
      <c r="A122" s="94"/>
      <c r="B122" s="63" t="s">
        <v>49</v>
      </c>
      <c r="C122" s="69">
        <v>902</v>
      </c>
      <c r="D122" s="26" t="s">
        <v>2</v>
      </c>
      <c r="E122" s="26" t="s">
        <v>39</v>
      </c>
      <c r="F122" s="26" t="s">
        <v>79</v>
      </c>
      <c r="G122" s="26" t="s">
        <v>91</v>
      </c>
      <c r="H122" s="26" t="s">
        <v>74</v>
      </c>
      <c r="I122" s="26" t="s">
        <v>185</v>
      </c>
      <c r="J122" s="26" t="s">
        <v>50</v>
      </c>
      <c r="K122" s="62"/>
      <c r="L122" s="5"/>
    </row>
    <row r="123" spans="1:12" s="15" customFormat="1" x14ac:dyDescent="0.25">
      <c r="A123" s="94"/>
      <c r="B123" s="63" t="s">
        <v>11</v>
      </c>
      <c r="C123" s="69">
        <v>902</v>
      </c>
      <c r="D123" s="26" t="s">
        <v>4</v>
      </c>
      <c r="E123" s="26"/>
      <c r="F123" s="26"/>
      <c r="G123" s="66"/>
      <c r="H123" s="26"/>
      <c r="I123" s="26"/>
      <c r="J123" s="26"/>
      <c r="K123" s="62">
        <f>SUM(K124+K134)</f>
        <v>5712.4000000000005</v>
      </c>
      <c r="L123" s="5"/>
    </row>
    <row r="124" spans="1:12" s="15" customFormat="1" x14ac:dyDescent="0.25">
      <c r="A124" s="94"/>
      <c r="B124" s="63" t="s">
        <v>343</v>
      </c>
      <c r="C124" s="69">
        <v>902</v>
      </c>
      <c r="D124" s="26" t="s">
        <v>4</v>
      </c>
      <c r="E124" s="26" t="s">
        <v>5</v>
      </c>
      <c r="F124" s="26"/>
      <c r="G124" s="66"/>
      <c r="H124" s="26"/>
      <c r="I124" s="26"/>
      <c r="J124" s="26"/>
      <c r="K124" s="62">
        <f>SUM(K125+K130)</f>
        <v>5663.6</v>
      </c>
      <c r="L124" s="5"/>
    </row>
    <row r="125" spans="1:12" s="15" customFormat="1" ht="31.2" x14ac:dyDescent="0.25">
      <c r="A125" s="94"/>
      <c r="B125" s="30" t="s">
        <v>276</v>
      </c>
      <c r="C125" s="69">
        <v>902</v>
      </c>
      <c r="D125" s="26" t="s">
        <v>4</v>
      </c>
      <c r="E125" s="26" t="s">
        <v>5</v>
      </c>
      <c r="F125" s="26" t="s">
        <v>8</v>
      </c>
      <c r="G125" s="66"/>
      <c r="H125" s="26"/>
      <c r="I125" s="26"/>
      <c r="J125" s="26"/>
      <c r="K125" s="62">
        <f>SUM(K126)</f>
        <v>0</v>
      </c>
      <c r="L125" s="5"/>
    </row>
    <row r="126" spans="1:12" s="15" customFormat="1" ht="31.2" x14ac:dyDescent="0.25">
      <c r="A126" s="94"/>
      <c r="B126" s="30" t="s">
        <v>277</v>
      </c>
      <c r="C126" s="69">
        <v>902</v>
      </c>
      <c r="D126" s="26" t="s">
        <v>4</v>
      </c>
      <c r="E126" s="26" t="s">
        <v>5</v>
      </c>
      <c r="F126" s="26" t="s">
        <v>8</v>
      </c>
      <c r="G126" s="66">
        <v>1</v>
      </c>
      <c r="H126" s="26"/>
      <c r="I126" s="26"/>
      <c r="J126" s="26"/>
      <c r="K126" s="62">
        <f>SUM(K127)</f>
        <v>0</v>
      </c>
      <c r="L126" s="5"/>
    </row>
    <row r="127" spans="1:12" s="15" customFormat="1" x14ac:dyDescent="0.25">
      <c r="A127" s="94"/>
      <c r="B127" s="63" t="s">
        <v>379</v>
      </c>
      <c r="C127" s="69">
        <v>902</v>
      </c>
      <c r="D127" s="26" t="s">
        <v>4</v>
      </c>
      <c r="E127" s="26" t="s">
        <v>5</v>
      </c>
      <c r="F127" s="26" t="s">
        <v>8</v>
      </c>
      <c r="G127" s="66">
        <v>1</v>
      </c>
      <c r="H127" s="26" t="s">
        <v>2</v>
      </c>
      <c r="I127" s="26"/>
      <c r="J127" s="26"/>
      <c r="K127" s="62">
        <f>SUM(K128)</f>
        <v>0</v>
      </c>
      <c r="L127" s="5"/>
    </row>
    <row r="128" spans="1:12" s="15" customFormat="1" ht="31.2" x14ac:dyDescent="0.25">
      <c r="A128" s="94"/>
      <c r="B128" s="30" t="s">
        <v>344</v>
      </c>
      <c r="C128" s="69">
        <v>902</v>
      </c>
      <c r="D128" s="26" t="s">
        <v>4</v>
      </c>
      <c r="E128" s="26" t="s">
        <v>5</v>
      </c>
      <c r="F128" s="26" t="s">
        <v>8</v>
      </c>
      <c r="G128" s="66">
        <v>1</v>
      </c>
      <c r="H128" s="26" t="s">
        <v>2</v>
      </c>
      <c r="I128" s="26" t="s">
        <v>342</v>
      </c>
      <c r="J128" s="26"/>
      <c r="K128" s="62">
        <f>SUM(K129)</f>
        <v>0</v>
      </c>
      <c r="L128" s="5"/>
    </row>
    <row r="129" spans="1:12" s="15" customFormat="1" ht="46.8" x14ac:dyDescent="0.25">
      <c r="A129" s="94"/>
      <c r="B129" s="63" t="s">
        <v>116</v>
      </c>
      <c r="C129" s="69">
        <v>902</v>
      </c>
      <c r="D129" s="26" t="s">
        <v>4</v>
      </c>
      <c r="E129" s="26" t="s">
        <v>5</v>
      </c>
      <c r="F129" s="26" t="s">
        <v>8</v>
      </c>
      <c r="G129" s="66">
        <v>1</v>
      </c>
      <c r="H129" s="26" t="s">
        <v>2</v>
      </c>
      <c r="I129" s="26" t="s">
        <v>342</v>
      </c>
      <c r="J129" s="26" t="s">
        <v>47</v>
      </c>
      <c r="K129" s="62">
        <f>5663.6-5663.6</f>
        <v>0</v>
      </c>
      <c r="L129" s="5"/>
    </row>
    <row r="130" spans="1:12" s="15" customFormat="1" x14ac:dyDescent="0.25">
      <c r="A130" s="94"/>
      <c r="B130" s="82" t="s">
        <v>66</v>
      </c>
      <c r="C130" s="87">
        <v>902</v>
      </c>
      <c r="D130" s="81" t="s">
        <v>4</v>
      </c>
      <c r="E130" s="81" t="s">
        <v>5</v>
      </c>
      <c r="F130" s="81" t="s">
        <v>79</v>
      </c>
      <c r="G130" s="86"/>
      <c r="H130" s="81"/>
      <c r="I130" s="81"/>
      <c r="J130" s="81"/>
      <c r="K130" s="76">
        <f>K131</f>
        <v>5663.6</v>
      </c>
      <c r="L130" s="5"/>
    </row>
    <row r="131" spans="1:12" s="15" customFormat="1" x14ac:dyDescent="0.25">
      <c r="A131" s="94"/>
      <c r="B131" s="82" t="s">
        <v>51</v>
      </c>
      <c r="C131" s="87">
        <v>902</v>
      </c>
      <c r="D131" s="81" t="s">
        <v>4</v>
      </c>
      <c r="E131" s="81" t="s">
        <v>5</v>
      </c>
      <c r="F131" s="81" t="s">
        <v>79</v>
      </c>
      <c r="G131" s="86">
        <v>2</v>
      </c>
      <c r="H131" s="81"/>
      <c r="I131" s="81"/>
      <c r="J131" s="81"/>
      <c r="K131" s="76">
        <f>K132</f>
        <v>5663.6</v>
      </c>
      <c r="L131" s="5"/>
    </row>
    <row r="132" spans="1:12" s="15" customFormat="1" ht="31.2" x14ac:dyDescent="0.25">
      <c r="A132" s="94"/>
      <c r="B132" s="82" t="s">
        <v>344</v>
      </c>
      <c r="C132" s="87">
        <v>902</v>
      </c>
      <c r="D132" s="81" t="s">
        <v>4</v>
      </c>
      <c r="E132" s="81" t="s">
        <v>5</v>
      </c>
      <c r="F132" s="81" t="s">
        <v>79</v>
      </c>
      <c r="G132" s="81" t="s">
        <v>111</v>
      </c>
      <c r="H132" s="81" t="s">
        <v>74</v>
      </c>
      <c r="I132" s="81" t="s">
        <v>342</v>
      </c>
      <c r="J132" s="81"/>
      <c r="K132" s="76">
        <f>K133</f>
        <v>5663.6</v>
      </c>
      <c r="L132" s="5"/>
    </row>
    <row r="133" spans="1:12" s="15" customFormat="1" ht="46.8" x14ac:dyDescent="0.25">
      <c r="A133" s="94"/>
      <c r="B133" s="82" t="s">
        <v>116</v>
      </c>
      <c r="C133" s="87">
        <v>902</v>
      </c>
      <c r="D133" s="81" t="s">
        <v>4</v>
      </c>
      <c r="E133" s="81" t="s">
        <v>5</v>
      </c>
      <c r="F133" s="81" t="s">
        <v>79</v>
      </c>
      <c r="G133" s="81" t="s">
        <v>111</v>
      </c>
      <c r="H133" s="81" t="s">
        <v>74</v>
      </c>
      <c r="I133" s="81" t="s">
        <v>342</v>
      </c>
      <c r="J133" s="81" t="s">
        <v>47</v>
      </c>
      <c r="K133" s="76">
        <v>5663.6</v>
      </c>
      <c r="L133" s="5"/>
    </row>
    <row r="134" spans="1:12" s="15" customFormat="1" x14ac:dyDescent="0.25">
      <c r="A134" s="94"/>
      <c r="B134" s="63" t="s">
        <v>12</v>
      </c>
      <c r="C134" s="69">
        <v>902</v>
      </c>
      <c r="D134" s="26" t="s">
        <v>4</v>
      </c>
      <c r="E134" s="26" t="s">
        <v>6</v>
      </c>
      <c r="F134" s="26"/>
      <c r="G134" s="66"/>
      <c r="H134" s="26"/>
      <c r="I134" s="26"/>
      <c r="J134" s="26"/>
      <c r="K134" s="62">
        <f t="shared" ref="K134:K137" si="4">SUM(K135)</f>
        <v>48.8</v>
      </c>
      <c r="L134" s="5"/>
    </row>
    <row r="135" spans="1:12" s="15" customFormat="1" ht="31.2" x14ac:dyDescent="0.25">
      <c r="A135" s="94"/>
      <c r="B135" s="63" t="s">
        <v>287</v>
      </c>
      <c r="C135" s="69">
        <v>902</v>
      </c>
      <c r="D135" s="26" t="s">
        <v>4</v>
      </c>
      <c r="E135" s="26" t="s">
        <v>6</v>
      </c>
      <c r="F135" s="26" t="s">
        <v>83</v>
      </c>
      <c r="G135" s="66"/>
      <c r="H135" s="26"/>
      <c r="I135" s="26"/>
      <c r="J135" s="26"/>
      <c r="K135" s="62">
        <f t="shared" si="4"/>
        <v>48.8</v>
      </c>
      <c r="L135" s="5"/>
    </row>
    <row r="136" spans="1:12" s="15" customFormat="1" x14ac:dyDescent="0.25">
      <c r="A136" s="94"/>
      <c r="B136" s="63" t="s">
        <v>73</v>
      </c>
      <c r="C136" s="69">
        <v>902</v>
      </c>
      <c r="D136" s="26" t="s">
        <v>4</v>
      </c>
      <c r="E136" s="26" t="s">
        <v>6</v>
      </c>
      <c r="F136" s="26" t="s">
        <v>83</v>
      </c>
      <c r="G136" s="66">
        <v>1</v>
      </c>
      <c r="H136" s="26"/>
      <c r="I136" s="26"/>
      <c r="J136" s="26"/>
      <c r="K136" s="62">
        <f t="shared" si="4"/>
        <v>48.8</v>
      </c>
      <c r="L136" s="5"/>
    </row>
    <row r="137" spans="1:12" s="15" customFormat="1" x14ac:dyDescent="0.25">
      <c r="A137" s="94"/>
      <c r="B137" s="63" t="s">
        <v>13</v>
      </c>
      <c r="C137" s="69">
        <v>902</v>
      </c>
      <c r="D137" s="26" t="s">
        <v>4</v>
      </c>
      <c r="E137" s="26" t="s">
        <v>6</v>
      </c>
      <c r="F137" s="26" t="s">
        <v>83</v>
      </c>
      <c r="G137" s="66">
        <v>1</v>
      </c>
      <c r="H137" s="26" t="s">
        <v>74</v>
      </c>
      <c r="I137" s="26" t="s">
        <v>84</v>
      </c>
      <c r="J137" s="26"/>
      <c r="K137" s="62">
        <f t="shared" si="4"/>
        <v>48.8</v>
      </c>
      <c r="L137" s="5"/>
    </row>
    <row r="138" spans="1:12" s="15" customFormat="1" ht="31.2" x14ac:dyDescent="0.25">
      <c r="A138" s="94"/>
      <c r="B138" s="63" t="s">
        <v>117</v>
      </c>
      <c r="C138" s="69">
        <v>902</v>
      </c>
      <c r="D138" s="26" t="s">
        <v>4</v>
      </c>
      <c r="E138" s="26" t="s">
        <v>6</v>
      </c>
      <c r="F138" s="26" t="s">
        <v>83</v>
      </c>
      <c r="G138" s="66">
        <v>1</v>
      </c>
      <c r="H138" s="26" t="s">
        <v>74</v>
      </c>
      <c r="I138" s="26" t="s">
        <v>84</v>
      </c>
      <c r="J138" s="26" t="s">
        <v>48</v>
      </c>
      <c r="K138" s="62">
        <v>48.8</v>
      </c>
      <c r="L138" s="5"/>
    </row>
    <row r="139" spans="1:12" s="15" customFormat="1" x14ac:dyDescent="0.25">
      <c r="A139" s="94"/>
      <c r="B139" s="63" t="s">
        <v>14</v>
      </c>
      <c r="C139" s="69">
        <v>902</v>
      </c>
      <c r="D139" s="26" t="s">
        <v>5</v>
      </c>
      <c r="E139" s="26"/>
      <c r="F139" s="26"/>
      <c r="G139" s="66"/>
      <c r="H139" s="26"/>
      <c r="I139" s="26"/>
      <c r="J139" s="26"/>
      <c r="K139" s="62">
        <f>K140</f>
        <v>60</v>
      </c>
      <c r="L139" s="5"/>
    </row>
    <row r="140" spans="1:12" s="15" customFormat="1" ht="31.2" x14ac:dyDescent="0.25">
      <c r="A140" s="94"/>
      <c r="B140" s="63" t="s">
        <v>124</v>
      </c>
      <c r="C140" s="69">
        <v>902</v>
      </c>
      <c r="D140" s="26" t="s">
        <v>5</v>
      </c>
      <c r="E140" s="26" t="s">
        <v>10</v>
      </c>
      <c r="F140" s="26"/>
      <c r="G140" s="66"/>
      <c r="H140" s="26"/>
      <c r="I140" s="26"/>
      <c r="J140" s="26"/>
      <c r="K140" s="62">
        <f>K141</f>
        <v>60</v>
      </c>
      <c r="L140" s="5"/>
    </row>
    <row r="141" spans="1:12" s="15" customFormat="1" x14ac:dyDescent="0.25">
      <c r="A141" s="94"/>
      <c r="B141" s="30" t="s">
        <v>288</v>
      </c>
      <c r="C141" s="69">
        <v>902</v>
      </c>
      <c r="D141" s="26" t="s">
        <v>5</v>
      </c>
      <c r="E141" s="26" t="s">
        <v>10</v>
      </c>
      <c r="F141" s="26" t="s">
        <v>81</v>
      </c>
      <c r="G141" s="26"/>
      <c r="H141" s="26"/>
      <c r="I141" s="26"/>
      <c r="J141" s="26"/>
      <c r="K141" s="62">
        <f t="shared" ref="K141:K144" si="5">K142</f>
        <v>60</v>
      </c>
      <c r="L141" s="5"/>
    </row>
    <row r="142" spans="1:12" s="15" customFormat="1" ht="46.8" x14ac:dyDescent="0.25">
      <c r="A142" s="94"/>
      <c r="B142" s="30" t="s">
        <v>289</v>
      </c>
      <c r="C142" s="69">
        <v>902</v>
      </c>
      <c r="D142" s="26" t="s">
        <v>5</v>
      </c>
      <c r="E142" s="26" t="s">
        <v>10</v>
      </c>
      <c r="F142" s="26" t="s">
        <v>127</v>
      </c>
      <c r="G142" s="26" t="s">
        <v>111</v>
      </c>
      <c r="H142" s="26"/>
      <c r="I142" s="26"/>
      <c r="J142" s="67"/>
      <c r="K142" s="62">
        <f t="shared" si="5"/>
        <v>60</v>
      </c>
      <c r="L142" s="5"/>
    </row>
    <row r="143" spans="1:12" s="15" customFormat="1" ht="35.25" customHeight="1" x14ac:dyDescent="0.25">
      <c r="A143" s="94"/>
      <c r="B143" s="30" t="s">
        <v>125</v>
      </c>
      <c r="C143" s="69">
        <v>902</v>
      </c>
      <c r="D143" s="26" t="s">
        <v>5</v>
      </c>
      <c r="E143" s="26" t="s">
        <v>10</v>
      </c>
      <c r="F143" s="26" t="s">
        <v>81</v>
      </c>
      <c r="G143" s="26" t="s">
        <v>111</v>
      </c>
      <c r="H143" s="26" t="s">
        <v>2</v>
      </c>
      <c r="I143" s="26"/>
      <c r="J143" s="67"/>
      <c r="K143" s="62">
        <f t="shared" si="5"/>
        <v>60</v>
      </c>
      <c r="L143" s="5"/>
    </row>
    <row r="144" spans="1:12" s="15" customFormat="1" ht="31.2" x14ac:dyDescent="0.25">
      <c r="A144" s="94"/>
      <c r="B144" s="30" t="s">
        <v>126</v>
      </c>
      <c r="C144" s="69">
        <v>902</v>
      </c>
      <c r="D144" s="26" t="s">
        <v>5</v>
      </c>
      <c r="E144" s="26" t="s">
        <v>10</v>
      </c>
      <c r="F144" s="26" t="s">
        <v>81</v>
      </c>
      <c r="G144" s="26" t="s">
        <v>111</v>
      </c>
      <c r="H144" s="26" t="s">
        <v>2</v>
      </c>
      <c r="I144" s="26" t="s">
        <v>128</v>
      </c>
      <c r="J144" s="67"/>
      <c r="K144" s="62">
        <f t="shared" si="5"/>
        <v>60</v>
      </c>
      <c r="L144" s="5"/>
    </row>
    <row r="145" spans="1:12" s="15" customFormat="1" ht="31.2" x14ac:dyDescent="0.25">
      <c r="A145" s="94"/>
      <c r="B145" s="63" t="s">
        <v>117</v>
      </c>
      <c r="C145" s="69">
        <v>902</v>
      </c>
      <c r="D145" s="26" t="s">
        <v>5</v>
      </c>
      <c r="E145" s="26" t="s">
        <v>10</v>
      </c>
      <c r="F145" s="26" t="s">
        <v>81</v>
      </c>
      <c r="G145" s="26" t="s">
        <v>111</v>
      </c>
      <c r="H145" s="26" t="s">
        <v>2</v>
      </c>
      <c r="I145" s="26" t="s">
        <v>128</v>
      </c>
      <c r="J145" s="67" t="s">
        <v>48</v>
      </c>
      <c r="K145" s="62">
        <f>60</f>
        <v>60</v>
      </c>
      <c r="L145" s="5"/>
    </row>
    <row r="146" spans="1:12" s="15" customFormat="1" x14ac:dyDescent="0.25">
      <c r="A146" s="94"/>
      <c r="B146" s="63" t="s">
        <v>15</v>
      </c>
      <c r="C146" s="69">
        <v>902</v>
      </c>
      <c r="D146" s="26" t="s">
        <v>6</v>
      </c>
      <c r="E146" s="26"/>
      <c r="F146" s="26"/>
      <c r="G146" s="66"/>
      <c r="H146" s="26"/>
      <c r="I146" s="26"/>
      <c r="J146" s="26"/>
      <c r="K146" s="62">
        <f>SUM(K147+K163+K157)</f>
        <v>19610.2</v>
      </c>
      <c r="L146" s="5"/>
    </row>
    <row r="147" spans="1:12" s="15" customFormat="1" x14ac:dyDescent="0.25">
      <c r="A147" s="94"/>
      <c r="B147" s="63" t="s">
        <v>16</v>
      </c>
      <c r="C147" s="69">
        <v>902</v>
      </c>
      <c r="D147" s="26" t="s">
        <v>6</v>
      </c>
      <c r="E147" s="26" t="s">
        <v>7</v>
      </c>
      <c r="F147" s="26"/>
      <c r="G147" s="66"/>
      <c r="H147" s="26"/>
      <c r="I147" s="26"/>
      <c r="J147" s="26"/>
      <c r="K147" s="62">
        <f t="shared" ref="K147" si="6">SUM(K148)</f>
        <v>7461.9</v>
      </c>
      <c r="L147" s="5"/>
    </row>
    <row r="148" spans="1:12" s="15" customFormat="1" x14ac:dyDescent="0.25">
      <c r="A148" s="94"/>
      <c r="B148" s="30" t="s">
        <v>269</v>
      </c>
      <c r="C148" s="69">
        <v>902</v>
      </c>
      <c r="D148" s="26" t="s">
        <v>6</v>
      </c>
      <c r="E148" s="26" t="s">
        <v>7</v>
      </c>
      <c r="F148" s="26" t="s">
        <v>86</v>
      </c>
      <c r="G148" s="66"/>
      <c r="H148" s="26"/>
      <c r="I148" s="26"/>
      <c r="J148" s="26"/>
      <c r="K148" s="62">
        <f>SUM(K149)</f>
        <v>7461.9</v>
      </c>
      <c r="L148" s="5"/>
    </row>
    <row r="149" spans="1:12" s="15" customFormat="1" x14ac:dyDescent="0.25">
      <c r="A149" s="94"/>
      <c r="B149" s="30" t="s">
        <v>432</v>
      </c>
      <c r="C149" s="69">
        <v>902</v>
      </c>
      <c r="D149" s="26" t="s">
        <v>6</v>
      </c>
      <c r="E149" s="26" t="s">
        <v>7</v>
      </c>
      <c r="F149" s="26" t="s">
        <v>86</v>
      </c>
      <c r="G149" s="66">
        <v>6</v>
      </c>
      <c r="H149" s="26"/>
      <c r="I149" s="26"/>
      <c r="J149" s="26"/>
      <c r="K149" s="62">
        <f>SUM(K150+K153+K155)</f>
        <v>7461.9</v>
      </c>
      <c r="L149" s="5"/>
    </row>
    <row r="150" spans="1:12" s="15" customFormat="1" ht="31.2" x14ac:dyDescent="0.25">
      <c r="A150" s="94"/>
      <c r="B150" s="30" t="s">
        <v>271</v>
      </c>
      <c r="C150" s="69">
        <v>902</v>
      </c>
      <c r="D150" s="26" t="s">
        <v>6</v>
      </c>
      <c r="E150" s="26" t="s">
        <v>7</v>
      </c>
      <c r="F150" s="26" t="s">
        <v>86</v>
      </c>
      <c r="G150" s="26" t="s">
        <v>242</v>
      </c>
      <c r="H150" s="26" t="s">
        <v>2</v>
      </c>
      <c r="I150" s="26"/>
      <c r="J150" s="67"/>
      <c r="K150" s="62">
        <f>K151</f>
        <v>108</v>
      </c>
      <c r="L150" s="5"/>
    </row>
    <row r="151" spans="1:12" s="15" customFormat="1" ht="31.2" x14ac:dyDescent="0.25">
      <c r="A151" s="94"/>
      <c r="B151" s="30" t="s">
        <v>290</v>
      </c>
      <c r="C151" s="69">
        <v>902</v>
      </c>
      <c r="D151" s="26" t="s">
        <v>6</v>
      </c>
      <c r="E151" s="26" t="s">
        <v>7</v>
      </c>
      <c r="F151" s="26" t="s">
        <v>86</v>
      </c>
      <c r="G151" s="26" t="s">
        <v>242</v>
      </c>
      <c r="H151" s="26" t="s">
        <v>2</v>
      </c>
      <c r="I151" s="26" t="s">
        <v>187</v>
      </c>
      <c r="J151" s="67"/>
      <c r="K151" s="62">
        <f>K152</f>
        <v>108</v>
      </c>
      <c r="L151" s="5"/>
    </row>
    <row r="152" spans="1:12" s="15" customFormat="1" x14ac:dyDescent="0.25">
      <c r="A152" s="94"/>
      <c r="B152" s="63" t="s">
        <v>49</v>
      </c>
      <c r="C152" s="69">
        <v>902</v>
      </c>
      <c r="D152" s="26" t="s">
        <v>6</v>
      </c>
      <c r="E152" s="26" t="s">
        <v>7</v>
      </c>
      <c r="F152" s="26" t="s">
        <v>86</v>
      </c>
      <c r="G152" s="26" t="s">
        <v>242</v>
      </c>
      <c r="H152" s="26" t="s">
        <v>2</v>
      </c>
      <c r="I152" s="26" t="s">
        <v>187</v>
      </c>
      <c r="J152" s="67" t="s">
        <v>50</v>
      </c>
      <c r="K152" s="62">
        <v>108</v>
      </c>
      <c r="L152" s="5"/>
    </row>
    <row r="153" spans="1:12" s="15" customFormat="1" ht="31.2" x14ac:dyDescent="0.25">
      <c r="A153" s="94"/>
      <c r="B153" s="29" t="s">
        <v>190</v>
      </c>
      <c r="C153" s="69">
        <v>902</v>
      </c>
      <c r="D153" s="26" t="s">
        <v>6</v>
      </c>
      <c r="E153" s="26" t="s">
        <v>7</v>
      </c>
      <c r="F153" s="26" t="s">
        <v>86</v>
      </c>
      <c r="G153" s="26" t="s">
        <v>242</v>
      </c>
      <c r="H153" s="26" t="s">
        <v>2</v>
      </c>
      <c r="I153" s="26" t="s">
        <v>80</v>
      </c>
      <c r="J153" s="26"/>
      <c r="K153" s="62">
        <f t="shared" ref="K153" si="7">SUM(K154)</f>
        <v>1945.9</v>
      </c>
      <c r="L153" s="5"/>
    </row>
    <row r="154" spans="1:12" s="15" customFormat="1" x14ac:dyDescent="0.25">
      <c r="A154" s="94"/>
      <c r="B154" s="63" t="s">
        <v>49</v>
      </c>
      <c r="C154" s="69">
        <v>902</v>
      </c>
      <c r="D154" s="26" t="s">
        <v>6</v>
      </c>
      <c r="E154" s="26" t="s">
        <v>7</v>
      </c>
      <c r="F154" s="26" t="s">
        <v>86</v>
      </c>
      <c r="G154" s="26" t="s">
        <v>242</v>
      </c>
      <c r="H154" s="26" t="s">
        <v>2</v>
      </c>
      <c r="I154" s="26" t="s">
        <v>80</v>
      </c>
      <c r="J154" s="26" t="s">
        <v>50</v>
      </c>
      <c r="K154" s="62">
        <v>1945.9</v>
      </c>
      <c r="L154" s="5"/>
    </row>
    <row r="155" spans="1:12" s="15" customFormat="1" ht="93.6" x14ac:dyDescent="0.25">
      <c r="A155" s="94"/>
      <c r="B155" s="27" t="s">
        <v>240</v>
      </c>
      <c r="C155" s="69">
        <v>902</v>
      </c>
      <c r="D155" s="26" t="s">
        <v>6</v>
      </c>
      <c r="E155" s="26" t="s">
        <v>7</v>
      </c>
      <c r="F155" s="26" t="s">
        <v>86</v>
      </c>
      <c r="G155" s="26" t="s">
        <v>242</v>
      </c>
      <c r="H155" s="26" t="s">
        <v>2</v>
      </c>
      <c r="I155" s="26" t="s">
        <v>85</v>
      </c>
      <c r="J155" s="26"/>
      <c r="K155" s="62">
        <f t="shared" ref="K155" si="8">SUM(K156)</f>
        <v>5408</v>
      </c>
      <c r="L155" s="5"/>
    </row>
    <row r="156" spans="1:12" s="15" customFormat="1" ht="31.2" x14ac:dyDescent="0.25">
      <c r="A156" s="94"/>
      <c r="B156" s="63" t="s">
        <v>117</v>
      </c>
      <c r="C156" s="69">
        <v>902</v>
      </c>
      <c r="D156" s="26" t="s">
        <v>6</v>
      </c>
      <c r="E156" s="26" t="s">
        <v>7</v>
      </c>
      <c r="F156" s="26" t="s">
        <v>86</v>
      </c>
      <c r="G156" s="26" t="s">
        <v>242</v>
      </c>
      <c r="H156" s="26" t="s">
        <v>2</v>
      </c>
      <c r="I156" s="26" t="s">
        <v>85</v>
      </c>
      <c r="J156" s="26" t="s">
        <v>48</v>
      </c>
      <c r="K156" s="62">
        <v>5408</v>
      </c>
      <c r="L156" s="5"/>
    </row>
    <row r="157" spans="1:12" s="15" customFormat="1" x14ac:dyDescent="0.25">
      <c r="A157" s="94"/>
      <c r="B157" s="63" t="s">
        <v>360</v>
      </c>
      <c r="C157" s="69">
        <v>902</v>
      </c>
      <c r="D157" s="26" t="s">
        <v>6</v>
      </c>
      <c r="E157" s="26" t="s">
        <v>8</v>
      </c>
      <c r="F157" s="26"/>
      <c r="G157" s="26"/>
      <c r="H157" s="26"/>
      <c r="I157" s="26"/>
      <c r="J157" s="26"/>
      <c r="K157" s="62">
        <f>SUM(K158)</f>
        <v>4905.8</v>
      </c>
      <c r="L157" s="5"/>
    </row>
    <row r="158" spans="1:12" s="15" customFormat="1" ht="31.2" x14ac:dyDescent="0.25">
      <c r="A158" s="94"/>
      <c r="B158" s="63" t="s">
        <v>276</v>
      </c>
      <c r="C158" s="69">
        <v>902</v>
      </c>
      <c r="D158" s="26" t="s">
        <v>6</v>
      </c>
      <c r="E158" s="26" t="s">
        <v>8</v>
      </c>
      <c r="F158" s="26" t="s">
        <v>8</v>
      </c>
      <c r="G158" s="66"/>
      <c r="H158" s="26"/>
      <c r="I158" s="26"/>
      <c r="J158" s="26"/>
      <c r="K158" s="62">
        <f>SUM(K159)</f>
        <v>4905.8</v>
      </c>
      <c r="L158" s="5"/>
    </row>
    <row r="159" spans="1:12" s="15" customFormat="1" ht="31.2" x14ac:dyDescent="0.25">
      <c r="A159" s="94"/>
      <c r="B159" s="63" t="s">
        <v>277</v>
      </c>
      <c r="C159" s="69">
        <v>902</v>
      </c>
      <c r="D159" s="26" t="s">
        <v>6</v>
      </c>
      <c r="E159" s="26" t="s">
        <v>8</v>
      </c>
      <c r="F159" s="26" t="s">
        <v>8</v>
      </c>
      <c r="G159" s="66">
        <v>1</v>
      </c>
      <c r="H159" s="26"/>
      <c r="I159" s="26"/>
      <c r="J159" s="26"/>
      <c r="K159" s="62">
        <f>SUM(K160)</f>
        <v>4905.8</v>
      </c>
      <c r="L159" s="5"/>
    </row>
    <row r="160" spans="1:12" s="15" customFormat="1" x14ac:dyDescent="0.25">
      <c r="A160" s="94"/>
      <c r="B160" s="63" t="s">
        <v>379</v>
      </c>
      <c r="C160" s="69">
        <v>902</v>
      </c>
      <c r="D160" s="26" t="s">
        <v>6</v>
      </c>
      <c r="E160" s="26" t="s">
        <v>8</v>
      </c>
      <c r="F160" s="26" t="s">
        <v>8</v>
      </c>
      <c r="G160" s="66">
        <v>1</v>
      </c>
      <c r="H160" s="26" t="s">
        <v>2</v>
      </c>
      <c r="I160" s="26"/>
      <c r="J160" s="26"/>
      <c r="K160" s="62">
        <f>SUM(K161)</f>
        <v>4905.8</v>
      </c>
      <c r="L160" s="5"/>
    </row>
    <row r="161" spans="1:12" s="15" customFormat="1" ht="46.8" x14ac:dyDescent="0.25">
      <c r="A161" s="94"/>
      <c r="B161" s="63" t="s">
        <v>65</v>
      </c>
      <c r="C161" s="69">
        <v>902</v>
      </c>
      <c r="D161" s="26" t="s">
        <v>6</v>
      </c>
      <c r="E161" s="26" t="s">
        <v>8</v>
      </c>
      <c r="F161" s="26" t="s">
        <v>8</v>
      </c>
      <c r="G161" s="66">
        <v>1</v>
      </c>
      <c r="H161" s="26" t="s">
        <v>2</v>
      </c>
      <c r="I161" s="26" t="s">
        <v>82</v>
      </c>
      <c r="J161" s="26"/>
      <c r="K161" s="62">
        <f>SUM(K162)</f>
        <v>4905.8</v>
      </c>
      <c r="L161" s="5"/>
    </row>
    <row r="162" spans="1:12" s="15" customFormat="1" ht="46.8" x14ac:dyDescent="0.25">
      <c r="A162" s="94"/>
      <c r="B162" s="63" t="s">
        <v>116</v>
      </c>
      <c r="C162" s="69">
        <v>902</v>
      </c>
      <c r="D162" s="26" t="s">
        <v>6</v>
      </c>
      <c r="E162" s="26" t="s">
        <v>8</v>
      </c>
      <c r="F162" s="26" t="s">
        <v>8</v>
      </c>
      <c r="G162" s="66">
        <v>1</v>
      </c>
      <c r="H162" s="26" t="s">
        <v>2</v>
      </c>
      <c r="I162" s="26" t="s">
        <v>82</v>
      </c>
      <c r="J162" s="26" t="s">
        <v>47</v>
      </c>
      <c r="K162" s="62">
        <v>4905.8</v>
      </c>
      <c r="L162" s="5"/>
    </row>
    <row r="163" spans="1:12" s="15" customFormat="1" x14ac:dyDescent="0.25">
      <c r="A163" s="94"/>
      <c r="B163" s="63" t="s">
        <v>68</v>
      </c>
      <c r="C163" s="69">
        <v>902</v>
      </c>
      <c r="D163" s="26" t="s">
        <v>6</v>
      </c>
      <c r="E163" s="26" t="s">
        <v>69</v>
      </c>
      <c r="F163" s="26"/>
      <c r="G163" s="26"/>
      <c r="H163" s="26"/>
      <c r="I163" s="26"/>
      <c r="J163" s="26"/>
      <c r="K163" s="62">
        <f>SUM(K164)</f>
        <v>7242.5</v>
      </c>
      <c r="L163" s="5"/>
    </row>
    <row r="164" spans="1:12" s="15" customFormat="1" ht="31.2" x14ac:dyDescent="0.25">
      <c r="A164" s="94"/>
      <c r="B164" s="30" t="s">
        <v>276</v>
      </c>
      <c r="C164" s="69">
        <v>902</v>
      </c>
      <c r="D164" s="26" t="s">
        <v>6</v>
      </c>
      <c r="E164" s="26" t="s">
        <v>69</v>
      </c>
      <c r="F164" s="26" t="s">
        <v>8</v>
      </c>
      <c r="G164" s="26"/>
      <c r="H164" s="26"/>
      <c r="I164" s="26"/>
      <c r="J164" s="26"/>
      <c r="K164" s="62">
        <f t="shared" ref="K164:K167" si="9">SUM(K165)</f>
        <v>7242.5</v>
      </c>
      <c r="L164" s="5"/>
    </row>
    <row r="165" spans="1:12" s="15" customFormat="1" ht="31.2" x14ac:dyDescent="0.25">
      <c r="A165" s="94"/>
      <c r="B165" s="30" t="s">
        <v>277</v>
      </c>
      <c r="C165" s="69">
        <v>902</v>
      </c>
      <c r="D165" s="26" t="s">
        <v>6</v>
      </c>
      <c r="E165" s="26" t="s">
        <v>69</v>
      </c>
      <c r="F165" s="26" t="s">
        <v>8</v>
      </c>
      <c r="G165" s="26" t="s">
        <v>87</v>
      </c>
      <c r="H165" s="26"/>
      <c r="I165" s="26"/>
      <c r="J165" s="26"/>
      <c r="K165" s="62">
        <f t="shared" si="9"/>
        <v>7242.5</v>
      </c>
      <c r="L165" s="5"/>
    </row>
    <row r="166" spans="1:12" s="15" customFormat="1" ht="31.2" x14ac:dyDescent="0.25">
      <c r="A166" s="94"/>
      <c r="B166" s="30" t="s">
        <v>88</v>
      </c>
      <c r="C166" s="69">
        <v>902</v>
      </c>
      <c r="D166" s="26" t="s">
        <v>6</v>
      </c>
      <c r="E166" s="26" t="s">
        <v>69</v>
      </c>
      <c r="F166" s="26" t="s">
        <v>8</v>
      </c>
      <c r="G166" s="26" t="s">
        <v>87</v>
      </c>
      <c r="H166" s="26" t="s">
        <v>4</v>
      </c>
      <c r="I166" s="26"/>
      <c r="J166" s="26"/>
      <c r="K166" s="62">
        <f t="shared" si="9"/>
        <v>7242.5</v>
      </c>
      <c r="L166" s="5"/>
    </row>
    <row r="167" spans="1:12" s="15" customFormat="1" ht="31.2" x14ac:dyDescent="0.25">
      <c r="A167" s="94"/>
      <c r="B167" s="70" t="s">
        <v>212</v>
      </c>
      <c r="C167" s="69">
        <v>902</v>
      </c>
      <c r="D167" s="26" t="s">
        <v>6</v>
      </c>
      <c r="E167" s="26" t="s">
        <v>69</v>
      </c>
      <c r="F167" s="26" t="s">
        <v>8</v>
      </c>
      <c r="G167" s="26" t="s">
        <v>87</v>
      </c>
      <c r="H167" s="26" t="s">
        <v>4</v>
      </c>
      <c r="I167" s="26" t="s">
        <v>211</v>
      </c>
      <c r="J167" s="26"/>
      <c r="K167" s="62">
        <f t="shared" si="9"/>
        <v>7242.5</v>
      </c>
      <c r="L167" s="5"/>
    </row>
    <row r="168" spans="1:12" s="15" customFormat="1" ht="31.2" x14ac:dyDescent="0.25">
      <c r="A168" s="94"/>
      <c r="B168" s="63" t="s">
        <v>117</v>
      </c>
      <c r="C168" s="69">
        <v>902</v>
      </c>
      <c r="D168" s="26" t="s">
        <v>6</v>
      </c>
      <c r="E168" s="26" t="s">
        <v>69</v>
      </c>
      <c r="F168" s="26" t="s">
        <v>8</v>
      </c>
      <c r="G168" s="26" t="s">
        <v>87</v>
      </c>
      <c r="H168" s="26" t="s">
        <v>4</v>
      </c>
      <c r="I168" s="26" t="s">
        <v>211</v>
      </c>
      <c r="J168" s="26" t="s">
        <v>48</v>
      </c>
      <c r="K168" s="62">
        <v>7242.5</v>
      </c>
      <c r="L168" s="5"/>
    </row>
    <row r="169" spans="1:12" s="15" customFormat="1" x14ac:dyDescent="0.25">
      <c r="A169" s="94"/>
      <c r="B169" s="63" t="s">
        <v>20</v>
      </c>
      <c r="C169" s="69">
        <v>902</v>
      </c>
      <c r="D169" s="26">
        <v>10</v>
      </c>
      <c r="E169" s="26"/>
      <c r="F169" s="26"/>
      <c r="G169" s="66"/>
      <c r="H169" s="26"/>
      <c r="I169" s="26"/>
      <c r="J169" s="26"/>
      <c r="K169" s="62">
        <f>SUM(K170+K176+K182)</f>
        <v>33276.300000000003</v>
      </c>
      <c r="L169" s="5"/>
    </row>
    <row r="170" spans="1:12" s="15" customFormat="1" x14ac:dyDescent="0.25">
      <c r="A170" s="94"/>
      <c r="B170" s="33" t="s">
        <v>41</v>
      </c>
      <c r="C170" s="69">
        <v>902</v>
      </c>
      <c r="D170" s="26" t="s">
        <v>21</v>
      </c>
      <c r="E170" s="26" t="s">
        <v>2</v>
      </c>
      <c r="F170" s="26"/>
      <c r="G170" s="66"/>
      <c r="H170" s="26"/>
      <c r="I170" s="26"/>
      <c r="J170" s="26"/>
      <c r="K170" s="62">
        <f t="shared" ref="K170:K172" si="10">SUM(K171)</f>
        <v>18771.900000000001</v>
      </c>
      <c r="L170" s="5"/>
    </row>
    <row r="171" spans="1:12" s="15" customFormat="1" ht="31.2" x14ac:dyDescent="0.25">
      <c r="A171" s="94"/>
      <c r="B171" s="30" t="s">
        <v>292</v>
      </c>
      <c r="C171" s="69">
        <v>902</v>
      </c>
      <c r="D171" s="26" t="s">
        <v>21</v>
      </c>
      <c r="E171" s="26" t="s">
        <v>2</v>
      </c>
      <c r="F171" s="26" t="s">
        <v>92</v>
      </c>
      <c r="G171" s="66"/>
      <c r="H171" s="26"/>
      <c r="I171" s="26"/>
      <c r="J171" s="26"/>
      <c r="K171" s="62">
        <f t="shared" si="10"/>
        <v>18771.900000000001</v>
      </c>
      <c r="L171" s="5"/>
    </row>
    <row r="172" spans="1:12" s="15" customFormat="1" ht="31.2" x14ac:dyDescent="0.25">
      <c r="A172" s="94"/>
      <c r="B172" s="30" t="s">
        <v>293</v>
      </c>
      <c r="C172" s="69">
        <v>902</v>
      </c>
      <c r="D172" s="26" t="s">
        <v>21</v>
      </c>
      <c r="E172" s="26" t="s">
        <v>2</v>
      </c>
      <c r="F172" s="26" t="s">
        <v>92</v>
      </c>
      <c r="G172" s="66">
        <v>1</v>
      </c>
      <c r="H172" s="26"/>
      <c r="I172" s="26"/>
      <c r="J172" s="26"/>
      <c r="K172" s="62">
        <f t="shared" si="10"/>
        <v>18771.900000000001</v>
      </c>
      <c r="L172" s="5"/>
    </row>
    <row r="173" spans="1:12" s="15" customFormat="1" ht="31.2" x14ac:dyDescent="0.25">
      <c r="A173" s="94"/>
      <c r="B173" s="70" t="s">
        <v>166</v>
      </c>
      <c r="C173" s="69">
        <v>902</v>
      </c>
      <c r="D173" s="26" t="s">
        <v>21</v>
      </c>
      <c r="E173" s="26" t="s">
        <v>2</v>
      </c>
      <c r="F173" s="26" t="s">
        <v>92</v>
      </c>
      <c r="G173" s="66">
        <v>1</v>
      </c>
      <c r="H173" s="26" t="s">
        <v>2</v>
      </c>
      <c r="I173" s="26"/>
      <c r="J173" s="26"/>
      <c r="K173" s="62">
        <f>SUM(K175)</f>
        <v>18771.900000000001</v>
      </c>
      <c r="L173" s="5"/>
    </row>
    <row r="174" spans="1:12" s="15" customFormat="1" ht="31.2" x14ac:dyDescent="0.25">
      <c r="A174" s="94"/>
      <c r="B174" s="70" t="s">
        <v>294</v>
      </c>
      <c r="C174" s="69">
        <v>902</v>
      </c>
      <c r="D174" s="26" t="s">
        <v>21</v>
      </c>
      <c r="E174" s="26" t="s">
        <v>2</v>
      </c>
      <c r="F174" s="26" t="s">
        <v>92</v>
      </c>
      <c r="G174" s="66">
        <v>1</v>
      </c>
      <c r="H174" s="26" t="s">
        <v>2</v>
      </c>
      <c r="I174" s="26" t="s">
        <v>93</v>
      </c>
      <c r="J174" s="26"/>
      <c r="K174" s="62">
        <f>SUM(K175)</f>
        <v>18771.900000000001</v>
      </c>
      <c r="L174" s="5"/>
    </row>
    <row r="175" spans="1:12" s="15" customFormat="1" x14ac:dyDescent="0.25">
      <c r="A175" s="94"/>
      <c r="B175" s="28" t="s">
        <v>54</v>
      </c>
      <c r="C175" s="69">
        <v>902</v>
      </c>
      <c r="D175" s="26" t="s">
        <v>21</v>
      </c>
      <c r="E175" s="26" t="s">
        <v>2</v>
      </c>
      <c r="F175" s="26" t="s">
        <v>92</v>
      </c>
      <c r="G175" s="66">
        <v>1</v>
      </c>
      <c r="H175" s="26" t="s">
        <v>2</v>
      </c>
      <c r="I175" s="26" t="s">
        <v>93</v>
      </c>
      <c r="J175" s="26" t="s">
        <v>55</v>
      </c>
      <c r="K175" s="62">
        <v>18771.900000000001</v>
      </c>
      <c r="L175" s="5"/>
    </row>
    <row r="176" spans="1:12" s="15" customFormat="1" x14ac:dyDescent="0.25">
      <c r="A176" s="94"/>
      <c r="B176" s="28" t="s">
        <v>28</v>
      </c>
      <c r="C176" s="69">
        <v>902</v>
      </c>
      <c r="D176" s="26" t="s">
        <v>21</v>
      </c>
      <c r="E176" s="26" t="s">
        <v>6</v>
      </c>
      <c r="F176" s="26"/>
      <c r="G176" s="66"/>
      <c r="H176" s="26"/>
      <c r="I176" s="26"/>
      <c r="J176" s="26"/>
      <c r="K176" s="62">
        <f>K177</f>
        <v>9150</v>
      </c>
      <c r="L176" s="5"/>
    </row>
    <row r="177" spans="1:12" s="15" customFormat="1" x14ac:dyDescent="0.25">
      <c r="A177" s="94"/>
      <c r="B177" s="30" t="s">
        <v>269</v>
      </c>
      <c r="C177" s="69">
        <v>902</v>
      </c>
      <c r="D177" s="26" t="s">
        <v>21</v>
      </c>
      <c r="E177" s="26" t="s">
        <v>6</v>
      </c>
      <c r="F177" s="26" t="s">
        <v>86</v>
      </c>
      <c r="G177" s="66"/>
      <c r="H177" s="26"/>
      <c r="I177" s="26"/>
      <c r="J177" s="26"/>
      <c r="K177" s="62">
        <f t="shared" ref="K177" si="11">K178</f>
        <v>9150</v>
      </c>
      <c r="L177" s="5"/>
    </row>
    <row r="178" spans="1:12" s="15" customFormat="1" x14ac:dyDescent="0.25">
      <c r="A178" s="94"/>
      <c r="B178" s="30" t="s">
        <v>147</v>
      </c>
      <c r="C178" s="69">
        <v>902</v>
      </c>
      <c r="D178" s="26" t="s">
        <v>21</v>
      </c>
      <c r="E178" s="26" t="s">
        <v>6</v>
      </c>
      <c r="F178" s="26" t="s">
        <v>86</v>
      </c>
      <c r="G178" s="66">
        <v>2</v>
      </c>
      <c r="H178" s="26"/>
      <c r="I178" s="26"/>
      <c r="J178" s="26"/>
      <c r="K178" s="62">
        <f t="shared" ref="K178:K180" si="12">SUM(K179)</f>
        <v>9150</v>
      </c>
      <c r="L178" s="5"/>
    </row>
    <row r="179" spans="1:12" s="15" customFormat="1" ht="31.2" x14ac:dyDescent="0.25">
      <c r="A179" s="94"/>
      <c r="B179" s="30" t="s">
        <v>90</v>
      </c>
      <c r="C179" s="69">
        <v>902</v>
      </c>
      <c r="D179" s="26" t="s">
        <v>21</v>
      </c>
      <c r="E179" s="26" t="s">
        <v>6</v>
      </c>
      <c r="F179" s="26" t="s">
        <v>86</v>
      </c>
      <c r="G179" s="66">
        <v>2</v>
      </c>
      <c r="H179" s="26" t="s">
        <v>2</v>
      </c>
      <c r="I179" s="26"/>
      <c r="J179" s="26"/>
      <c r="K179" s="62">
        <f t="shared" si="12"/>
        <v>9150</v>
      </c>
      <c r="L179" s="5"/>
    </row>
    <row r="180" spans="1:12" s="15" customFormat="1" x14ac:dyDescent="0.25">
      <c r="A180" s="94"/>
      <c r="B180" s="30" t="s">
        <v>164</v>
      </c>
      <c r="C180" s="69">
        <v>902</v>
      </c>
      <c r="D180" s="26" t="s">
        <v>21</v>
      </c>
      <c r="E180" s="26" t="s">
        <v>6</v>
      </c>
      <c r="F180" s="26" t="s">
        <v>86</v>
      </c>
      <c r="G180" s="66">
        <v>2</v>
      </c>
      <c r="H180" s="26" t="s">
        <v>2</v>
      </c>
      <c r="I180" s="26" t="s">
        <v>165</v>
      </c>
      <c r="J180" s="26"/>
      <c r="K180" s="62">
        <f t="shared" si="12"/>
        <v>9150</v>
      </c>
      <c r="L180" s="5"/>
    </row>
    <row r="181" spans="1:12" s="15" customFormat="1" x14ac:dyDescent="0.25">
      <c r="A181" s="94"/>
      <c r="B181" s="28" t="s">
        <v>54</v>
      </c>
      <c r="C181" s="69">
        <v>902</v>
      </c>
      <c r="D181" s="26" t="s">
        <v>21</v>
      </c>
      <c r="E181" s="26" t="s">
        <v>6</v>
      </c>
      <c r="F181" s="26" t="s">
        <v>86</v>
      </c>
      <c r="G181" s="66">
        <v>2</v>
      </c>
      <c r="H181" s="26" t="s">
        <v>2</v>
      </c>
      <c r="I181" s="26" t="s">
        <v>165</v>
      </c>
      <c r="J181" s="26" t="s">
        <v>55</v>
      </c>
      <c r="K181" s="62">
        <f>4941+4209</f>
        <v>9150</v>
      </c>
      <c r="L181" s="5"/>
    </row>
    <row r="182" spans="1:12" s="15" customFormat="1" x14ac:dyDescent="0.25">
      <c r="A182" s="94"/>
      <c r="B182" s="63" t="s">
        <v>61</v>
      </c>
      <c r="C182" s="69">
        <v>902</v>
      </c>
      <c r="D182" s="26" t="s">
        <v>21</v>
      </c>
      <c r="E182" s="26" t="s">
        <v>29</v>
      </c>
      <c r="F182" s="26"/>
      <c r="G182" s="66"/>
      <c r="H182" s="26"/>
      <c r="I182" s="26"/>
      <c r="J182" s="26"/>
      <c r="K182" s="62">
        <f>SUM(K183)</f>
        <v>5354.4000000000005</v>
      </c>
      <c r="L182" s="5"/>
    </row>
    <row r="183" spans="1:12" x14ac:dyDescent="0.25">
      <c r="A183" s="94"/>
      <c r="B183" s="63" t="s">
        <v>66</v>
      </c>
      <c r="C183" s="69">
        <v>902</v>
      </c>
      <c r="D183" s="26" t="s">
        <v>21</v>
      </c>
      <c r="E183" s="26" t="s">
        <v>29</v>
      </c>
      <c r="F183" s="26">
        <v>52</v>
      </c>
      <c r="G183" s="66"/>
      <c r="H183" s="26"/>
      <c r="I183" s="26"/>
      <c r="J183" s="26"/>
      <c r="K183" s="62">
        <f>SUM(K184)</f>
        <v>5354.4000000000005</v>
      </c>
    </row>
    <row r="184" spans="1:12" x14ac:dyDescent="0.25">
      <c r="A184" s="94"/>
      <c r="B184" s="63" t="s">
        <v>51</v>
      </c>
      <c r="C184" s="69">
        <v>902</v>
      </c>
      <c r="D184" s="26" t="s">
        <v>21</v>
      </c>
      <c r="E184" s="26" t="s">
        <v>29</v>
      </c>
      <c r="F184" s="26" t="s">
        <v>79</v>
      </c>
      <c r="G184" s="66">
        <v>2</v>
      </c>
      <c r="H184" s="26"/>
      <c r="I184" s="26"/>
      <c r="J184" s="26"/>
      <c r="K184" s="62">
        <f>SUM(K185)</f>
        <v>5354.4000000000005</v>
      </c>
    </row>
    <row r="185" spans="1:12" s="15" customFormat="1" ht="46.8" x14ac:dyDescent="0.25">
      <c r="A185" s="94"/>
      <c r="B185" s="63" t="s">
        <v>337</v>
      </c>
      <c r="C185" s="69">
        <v>902</v>
      </c>
      <c r="D185" s="26" t="s">
        <v>21</v>
      </c>
      <c r="E185" s="26" t="s">
        <v>29</v>
      </c>
      <c r="F185" s="26" t="s">
        <v>79</v>
      </c>
      <c r="G185" s="66">
        <v>2</v>
      </c>
      <c r="H185" s="26" t="s">
        <v>74</v>
      </c>
      <c r="I185" s="26" t="s">
        <v>217</v>
      </c>
      <c r="J185" s="26"/>
      <c r="K185" s="62">
        <f>SUM(K186:K187)</f>
        <v>5354.4000000000005</v>
      </c>
      <c r="L185" s="5"/>
    </row>
    <row r="186" spans="1:12" s="15" customFormat="1" ht="46.8" x14ac:dyDescent="0.25">
      <c r="A186" s="94"/>
      <c r="B186" s="63" t="s">
        <v>116</v>
      </c>
      <c r="C186" s="69">
        <v>902</v>
      </c>
      <c r="D186" s="26" t="s">
        <v>21</v>
      </c>
      <c r="E186" s="26" t="s">
        <v>29</v>
      </c>
      <c r="F186" s="26" t="s">
        <v>79</v>
      </c>
      <c r="G186" s="66">
        <v>2</v>
      </c>
      <c r="H186" s="26" t="s">
        <v>74</v>
      </c>
      <c r="I186" s="26" t="s">
        <v>217</v>
      </c>
      <c r="J186" s="26" t="s">
        <v>47</v>
      </c>
      <c r="K186" s="62">
        <v>5017.6000000000004</v>
      </c>
      <c r="L186" s="5"/>
    </row>
    <row r="187" spans="1:12" s="15" customFormat="1" ht="31.2" x14ac:dyDescent="0.25">
      <c r="A187" s="95"/>
      <c r="B187" s="63" t="s">
        <v>117</v>
      </c>
      <c r="C187" s="69">
        <v>902</v>
      </c>
      <c r="D187" s="26" t="s">
        <v>21</v>
      </c>
      <c r="E187" s="26" t="s">
        <v>29</v>
      </c>
      <c r="F187" s="26" t="s">
        <v>79</v>
      </c>
      <c r="G187" s="66">
        <v>2</v>
      </c>
      <c r="H187" s="26" t="s">
        <v>74</v>
      </c>
      <c r="I187" s="26" t="s">
        <v>217</v>
      </c>
      <c r="J187" s="26" t="s">
        <v>48</v>
      </c>
      <c r="K187" s="62">
        <v>336.8</v>
      </c>
      <c r="L187" s="5"/>
    </row>
    <row r="188" spans="1:12" s="15" customFormat="1" ht="31.2" x14ac:dyDescent="0.25">
      <c r="A188" s="96">
        <v>3</v>
      </c>
      <c r="B188" s="63" t="s">
        <v>295</v>
      </c>
      <c r="C188" s="66">
        <v>905</v>
      </c>
      <c r="D188" s="26"/>
      <c r="E188" s="26"/>
      <c r="F188" s="26"/>
      <c r="G188" s="66"/>
      <c r="H188" s="26"/>
      <c r="I188" s="26"/>
      <c r="J188" s="26"/>
      <c r="K188" s="62">
        <f>SUM(K189+K210+K225+K217)</f>
        <v>64140.000000000007</v>
      </c>
      <c r="L188" s="5"/>
    </row>
    <row r="189" spans="1:12" s="15" customFormat="1" x14ac:dyDescent="0.25">
      <c r="A189" s="97"/>
      <c r="B189" s="63" t="s">
        <v>1</v>
      </c>
      <c r="C189" s="66">
        <v>905</v>
      </c>
      <c r="D189" s="26" t="s">
        <v>2</v>
      </c>
      <c r="E189" s="26"/>
      <c r="F189" s="26"/>
      <c r="G189" s="66"/>
      <c r="H189" s="26"/>
      <c r="I189" s="26"/>
      <c r="J189" s="26"/>
      <c r="K189" s="62">
        <f>SUM(K190+K198+K202)</f>
        <v>57071.3</v>
      </c>
      <c r="L189" s="5"/>
    </row>
    <row r="190" spans="1:12" s="15" customFormat="1" ht="31.2" x14ac:dyDescent="0.25">
      <c r="A190" s="97"/>
      <c r="B190" s="63" t="s">
        <v>42</v>
      </c>
      <c r="C190" s="66">
        <v>905</v>
      </c>
      <c r="D190" s="26" t="s">
        <v>2</v>
      </c>
      <c r="E190" s="26" t="s">
        <v>29</v>
      </c>
      <c r="F190" s="26"/>
      <c r="G190" s="66"/>
      <c r="H190" s="26"/>
      <c r="I190" s="26"/>
      <c r="J190" s="26"/>
      <c r="K190" s="62">
        <f t="shared" ref="K190:K191" si="13">SUM(K191)</f>
        <v>51450.9</v>
      </c>
      <c r="L190" s="5"/>
    </row>
    <row r="191" spans="1:12" s="15" customFormat="1" ht="46.8" x14ac:dyDescent="0.25">
      <c r="A191" s="97"/>
      <c r="B191" s="63" t="s">
        <v>296</v>
      </c>
      <c r="C191" s="66">
        <v>905</v>
      </c>
      <c r="D191" s="26" t="s">
        <v>2</v>
      </c>
      <c r="E191" s="26" t="s">
        <v>29</v>
      </c>
      <c r="F191" s="26" t="s">
        <v>96</v>
      </c>
      <c r="G191" s="66"/>
      <c r="H191" s="26"/>
      <c r="I191" s="26"/>
      <c r="J191" s="26"/>
      <c r="K191" s="62">
        <f t="shared" si="13"/>
        <v>51450.9</v>
      </c>
      <c r="L191" s="5"/>
    </row>
    <row r="192" spans="1:12" s="15" customFormat="1" ht="46.8" x14ac:dyDescent="0.25">
      <c r="A192" s="97"/>
      <c r="B192" s="63" t="s">
        <v>297</v>
      </c>
      <c r="C192" s="66">
        <v>905</v>
      </c>
      <c r="D192" s="26" t="s">
        <v>2</v>
      </c>
      <c r="E192" s="26" t="s">
        <v>29</v>
      </c>
      <c r="F192" s="26" t="s">
        <v>96</v>
      </c>
      <c r="G192" s="66">
        <v>1</v>
      </c>
      <c r="H192" s="26"/>
      <c r="I192" s="26"/>
      <c r="J192" s="26"/>
      <c r="K192" s="62">
        <f>SUM(K193)</f>
        <v>51450.9</v>
      </c>
      <c r="L192" s="5"/>
    </row>
    <row r="193" spans="1:12" s="15" customFormat="1" x14ac:dyDescent="0.25">
      <c r="A193" s="97"/>
      <c r="B193" s="63" t="s">
        <v>46</v>
      </c>
      <c r="C193" s="66">
        <v>905</v>
      </c>
      <c r="D193" s="26" t="s">
        <v>2</v>
      </c>
      <c r="E193" s="26" t="s">
        <v>29</v>
      </c>
      <c r="F193" s="26" t="s">
        <v>96</v>
      </c>
      <c r="G193" s="66">
        <v>1</v>
      </c>
      <c r="H193" s="26" t="s">
        <v>74</v>
      </c>
      <c r="I193" s="26" t="s">
        <v>76</v>
      </c>
      <c r="J193" s="26"/>
      <c r="K193" s="62">
        <f>SUM(K194:K197)</f>
        <v>51450.9</v>
      </c>
      <c r="L193" s="5"/>
    </row>
    <row r="194" spans="1:12" s="15" customFormat="1" ht="46.8" x14ac:dyDescent="0.25">
      <c r="A194" s="97"/>
      <c r="B194" s="63" t="s">
        <v>116</v>
      </c>
      <c r="C194" s="66">
        <v>905</v>
      </c>
      <c r="D194" s="26" t="s">
        <v>2</v>
      </c>
      <c r="E194" s="26" t="s">
        <v>29</v>
      </c>
      <c r="F194" s="26" t="s">
        <v>96</v>
      </c>
      <c r="G194" s="66">
        <v>1</v>
      </c>
      <c r="H194" s="26" t="s">
        <v>74</v>
      </c>
      <c r="I194" s="26" t="s">
        <v>76</v>
      </c>
      <c r="J194" s="26" t="s">
        <v>47</v>
      </c>
      <c r="K194" s="62">
        <v>50807.3</v>
      </c>
      <c r="L194" s="5"/>
    </row>
    <row r="195" spans="1:12" s="15" customFormat="1" ht="31.2" x14ac:dyDescent="0.25">
      <c r="A195" s="97"/>
      <c r="B195" s="63" t="s">
        <v>117</v>
      </c>
      <c r="C195" s="66">
        <v>905</v>
      </c>
      <c r="D195" s="26" t="s">
        <v>2</v>
      </c>
      <c r="E195" s="26" t="s">
        <v>29</v>
      </c>
      <c r="F195" s="26" t="s">
        <v>96</v>
      </c>
      <c r="G195" s="66">
        <v>1</v>
      </c>
      <c r="H195" s="26" t="s">
        <v>74</v>
      </c>
      <c r="I195" s="26" t="s">
        <v>76</v>
      </c>
      <c r="J195" s="26" t="s">
        <v>48</v>
      </c>
      <c r="K195" s="62">
        <v>639.6</v>
      </c>
      <c r="L195" s="5"/>
    </row>
    <row r="196" spans="1:12" s="15" customFormat="1" x14ac:dyDescent="0.25">
      <c r="A196" s="97"/>
      <c r="B196" s="63" t="s">
        <v>54</v>
      </c>
      <c r="C196" s="66">
        <v>905</v>
      </c>
      <c r="D196" s="26" t="s">
        <v>2</v>
      </c>
      <c r="E196" s="26" t="s">
        <v>29</v>
      </c>
      <c r="F196" s="26" t="s">
        <v>96</v>
      </c>
      <c r="G196" s="66">
        <v>1</v>
      </c>
      <c r="H196" s="26" t="s">
        <v>74</v>
      </c>
      <c r="I196" s="26" t="s">
        <v>76</v>
      </c>
      <c r="J196" s="26" t="s">
        <v>55</v>
      </c>
      <c r="K196" s="62"/>
      <c r="L196" s="5"/>
    </row>
    <row r="197" spans="1:12" s="15" customFormat="1" x14ac:dyDescent="0.25">
      <c r="A197" s="97"/>
      <c r="B197" s="63" t="s">
        <v>49</v>
      </c>
      <c r="C197" s="66">
        <v>905</v>
      </c>
      <c r="D197" s="26" t="s">
        <v>2</v>
      </c>
      <c r="E197" s="26" t="s">
        <v>29</v>
      </c>
      <c r="F197" s="26" t="s">
        <v>96</v>
      </c>
      <c r="G197" s="66">
        <v>1</v>
      </c>
      <c r="H197" s="26" t="s">
        <v>74</v>
      </c>
      <c r="I197" s="26" t="s">
        <v>76</v>
      </c>
      <c r="J197" s="26" t="s">
        <v>50</v>
      </c>
      <c r="K197" s="62">
        <v>4</v>
      </c>
      <c r="L197" s="5"/>
    </row>
    <row r="198" spans="1:12" s="15" customFormat="1" x14ac:dyDescent="0.25">
      <c r="A198" s="97"/>
      <c r="B198" s="63" t="s">
        <v>245</v>
      </c>
      <c r="C198" s="69">
        <v>905</v>
      </c>
      <c r="D198" s="67" t="s">
        <v>2</v>
      </c>
      <c r="E198" s="67" t="s">
        <v>23</v>
      </c>
      <c r="F198" s="26"/>
      <c r="G198" s="66"/>
      <c r="H198" s="26"/>
      <c r="I198" s="26"/>
      <c r="J198" s="26"/>
      <c r="K198" s="62">
        <f>SUM(K199)</f>
        <v>5000</v>
      </c>
      <c r="L198" s="5"/>
    </row>
    <row r="199" spans="1:12" s="15" customFormat="1" x14ac:dyDescent="0.25">
      <c r="A199" s="97"/>
      <c r="B199" s="63" t="s">
        <v>52</v>
      </c>
      <c r="C199" s="69">
        <v>905</v>
      </c>
      <c r="D199" s="26" t="s">
        <v>2</v>
      </c>
      <c r="E199" s="26" t="s">
        <v>23</v>
      </c>
      <c r="F199" s="26" t="s">
        <v>368</v>
      </c>
      <c r="G199" s="66"/>
      <c r="H199" s="26"/>
      <c r="I199" s="26"/>
      <c r="J199" s="26"/>
      <c r="K199" s="62">
        <f>SUM(K200)</f>
        <v>5000</v>
      </c>
      <c r="L199" s="5"/>
    </row>
    <row r="200" spans="1:12" s="15" customFormat="1" ht="31.2" x14ac:dyDescent="0.25">
      <c r="A200" s="97"/>
      <c r="B200" s="63" t="s">
        <v>298</v>
      </c>
      <c r="C200" s="69">
        <v>905</v>
      </c>
      <c r="D200" s="26" t="s">
        <v>2</v>
      </c>
      <c r="E200" s="26" t="s">
        <v>23</v>
      </c>
      <c r="F200" s="26" t="s">
        <v>368</v>
      </c>
      <c r="G200" s="66">
        <v>0</v>
      </c>
      <c r="H200" s="26" t="s">
        <v>74</v>
      </c>
      <c r="I200" s="26" t="s">
        <v>97</v>
      </c>
      <c r="J200" s="26"/>
      <c r="K200" s="62">
        <f>SUM(K201)</f>
        <v>5000</v>
      </c>
      <c r="L200" s="5"/>
    </row>
    <row r="201" spans="1:12" s="15" customFormat="1" x14ac:dyDescent="0.25">
      <c r="A201" s="97"/>
      <c r="B201" s="63" t="s">
        <v>49</v>
      </c>
      <c r="C201" s="69">
        <v>905</v>
      </c>
      <c r="D201" s="26" t="s">
        <v>2</v>
      </c>
      <c r="E201" s="26" t="s">
        <v>23</v>
      </c>
      <c r="F201" s="26" t="s">
        <v>368</v>
      </c>
      <c r="G201" s="66">
        <v>0</v>
      </c>
      <c r="H201" s="26" t="s">
        <v>74</v>
      </c>
      <c r="I201" s="26" t="s">
        <v>97</v>
      </c>
      <c r="J201" s="26" t="s">
        <v>50</v>
      </c>
      <c r="K201" s="62">
        <v>5000</v>
      </c>
      <c r="L201" s="5"/>
    </row>
    <row r="202" spans="1:12" s="15" customFormat="1" x14ac:dyDescent="0.25">
      <c r="A202" s="97"/>
      <c r="B202" s="63" t="s">
        <v>9</v>
      </c>
      <c r="C202" s="69">
        <v>905</v>
      </c>
      <c r="D202" s="26" t="s">
        <v>2</v>
      </c>
      <c r="E202" s="26" t="s">
        <v>39</v>
      </c>
      <c r="F202" s="26"/>
      <c r="G202" s="66"/>
      <c r="H202" s="26"/>
      <c r="I202" s="26"/>
      <c r="J202" s="26"/>
      <c r="K202" s="62">
        <f>K203</f>
        <v>620.4</v>
      </c>
      <c r="L202" s="5"/>
    </row>
    <row r="203" spans="1:12" s="15" customFormat="1" ht="31.2" x14ac:dyDescent="0.25">
      <c r="A203" s="97"/>
      <c r="B203" s="63" t="s">
        <v>276</v>
      </c>
      <c r="C203" s="69">
        <v>905</v>
      </c>
      <c r="D203" s="26" t="s">
        <v>2</v>
      </c>
      <c r="E203" s="26" t="s">
        <v>39</v>
      </c>
      <c r="F203" s="26" t="s">
        <v>8</v>
      </c>
      <c r="G203" s="66"/>
      <c r="H203" s="26"/>
      <c r="I203" s="26"/>
      <c r="J203" s="26"/>
      <c r="K203" s="62">
        <f>SUM(K204)</f>
        <v>620.4</v>
      </c>
      <c r="L203" s="5"/>
    </row>
    <row r="204" spans="1:12" s="15" customFormat="1" ht="31.2" x14ac:dyDescent="0.25">
      <c r="A204" s="97"/>
      <c r="B204" s="63" t="s">
        <v>277</v>
      </c>
      <c r="C204" s="69">
        <v>905</v>
      </c>
      <c r="D204" s="26" t="s">
        <v>2</v>
      </c>
      <c r="E204" s="26" t="s">
        <v>39</v>
      </c>
      <c r="F204" s="26" t="s">
        <v>8</v>
      </c>
      <c r="G204" s="66">
        <v>1</v>
      </c>
      <c r="H204" s="26"/>
      <c r="I204" s="26"/>
      <c r="J204" s="26"/>
      <c r="K204" s="62">
        <f>SUM(K205)</f>
        <v>620.4</v>
      </c>
      <c r="L204" s="5"/>
    </row>
    <row r="205" spans="1:12" s="15" customFormat="1" ht="31.2" x14ac:dyDescent="0.25">
      <c r="A205" s="97"/>
      <c r="B205" s="63" t="s">
        <v>88</v>
      </c>
      <c r="C205" s="69">
        <v>905</v>
      </c>
      <c r="D205" s="26" t="s">
        <v>2</v>
      </c>
      <c r="E205" s="26" t="s">
        <v>39</v>
      </c>
      <c r="F205" s="26" t="s">
        <v>8</v>
      </c>
      <c r="G205" s="66">
        <v>1</v>
      </c>
      <c r="H205" s="26" t="s">
        <v>4</v>
      </c>
      <c r="I205" s="26"/>
      <c r="J205" s="26"/>
      <c r="K205" s="62">
        <f>SUM(K206+K208)</f>
        <v>620.4</v>
      </c>
      <c r="L205" s="5"/>
    </row>
    <row r="206" spans="1:12" s="15" customFormat="1" ht="16.5" customHeight="1" x14ac:dyDescent="0.25">
      <c r="A206" s="97"/>
      <c r="B206" s="63" t="s">
        <v>205</v>
      </c>
      <c r="C206" s="69">
        <v>905</v>
      </c>
      <c r="D206" s="26" t="s">
        <v>2</v>
      </c>
      <c r="E206" s="26" t="s">
        <v>39</v>
      </c>
      <c r="F206" s="26" t="s">
        <v>8</v>
      </c>
      <c r="G206" s="66">
        <v>1</v>
      </c>
      <c r="H206" s="26" t="s">
        <v>4</v>
      </c>
      <c r="I206" s="26" t="s">
        <v>204</v>
      </c>
      <c r="J206" s="26"/>
      <c r="K206" s="62">
        <f>K207</f>
        <v>203.2</v>
      </c>
      <c r="L206" s="5"/>
    </row>
    <row r="207" spans="1:12" s="15" customFormat="1" ht="31.2" x14ac:dyDescent="0.25">
      <c r="A207" s="97"/>
      <c r="B207" s="63" t="s">
        <v>117</v>
      </c>
      <c r="C207" s="69">
        <v>905</v>
      </c>
      <c r="D207" s="26" t="s">
        <v>2</v>
      </c>
      <c r="E207" s="26" t="s">
        <v>39</v>
      </c>
      <c r="F207" s="26" t="s">
        <v>8</v>
      </c>
      <c r="G207" s="66">
        <v>1</v>
      </c>
      <c r="H207" s="26" t="s">
        <v>4</v>
      </c>
      <c r="I207" s="26" t="s">
        <v>204</v>
      </c>
      <c r="J207" s="26" t="s">
        <v>48</v>
      </c>
      <c r="K207" s="62">
        <v>203.2</v>
      </c>
      <c r="L207" s="5"/>
    </row>
    <row r="208" spans="1:12" s="15" customFormat="1" ht="31.2" x14ac:dyDescent="0.25">
      <c r="A208" s="97"/>
      <c r="B208" s="63" t="s">
        <v>209</v>
      </c>
      <c r="C208" s="69">
        <v>905</v>
      </c>
      <c r="D208" s="26" t="s">
        <v>2</v>
      </c>
      <c r="E208" s="26" t="s">
        <v>39</v>
      </c>
      <c r="F208" s="26" t="s">
        <v>8</v>
      </c>
      <c r="G208" s="66">
        <v>1</v>
      </c>
      <c r="H208" s="26" t="s">
        <v>4</v>
      </c>
      <c r="I208" s="26" t="s">
        <v>210</v>
      </c>
      <c r="J208" s="26"/>
      <c r="K208" s="62">
        <f>K209</f>
        <v>417.2</v>
      </c>
      <c r="L208" s="5"/>
    </row>
    <row r="209" spans="1:12" s="15" customFormat="1" ht="31.2" x14ac:dyDescent="0.25">
      <c r="A209" s="97"/>
      <c r="B209" s="63" t="s">
        <v>117</v>
      </c>
      <c r="C209" s="69">
        <v>905</v>
      </c>
      <c r="D209" s="26" t="s">
        <v>2</v>
      </c>
      <c r="E209" s="26" t="s">
        <v>39</v>
      </c>
      <c r="F209" s="26" t="s">
        <v>8</v>
      </c>
      <c r="G209" s="66">
        <v>1</v>
      </c>
      <c r="H209" s="26" t="s">
        <v>4</v>
      </c>
      <c r="I209" s="26" t="s">
        <v>210</v>
      </c>
      <c r="J209" s="26" t="s">
        <v>48</v>
      </c>
      <c r="K209" s="62">
        <v>417.2</v>
      </c>
      <c r="L209" s="5"/>
    </row>
    <row r="210" spans="1:12" s="15" customFormat="1" x14ac:dyDescent="0.25">
      <c r="A210" s="97"/>
      <c r="B210" s="63" t="s">
        <v>15</v>
      </c>
      <c r="C210" s="69">
        <v>905</v>
      </c>
      <c r="D210" s="26" t="s">
        <v>6</v>
      </c>
      <c r="E210" s="26"/>
      <c r="F210" s="67"/>
      <c r="G210" s="34"/>
      <c r="H210" s="67"/>
      <c r="I210" s="67"/>
      <c r="J210" s="26"/>
      <c r="K210" s="62">
        <f>SUM(K211)</f>
        <v>6950.6</v>
      </c>
      <c r="L210" s="5"/>
    </row>
    <row r="211" spans="1:12" s="15" customFormat="1" x14ac:dyDescent="0.25">
      <c r="A211" s="97"/>
      <c r="B211" s="63" t="s">
        <v>68</v>
      </c>
      <c r="C211" s="69">
        <v>905</v>
      </c>
      <c r="D211" s="26" t="s">
        <v>6</v>
      </c>
      <c r="E211" s="26" t="s">
        <v>69</v>
      </c>
      <c r="F211" s="26"/>
      <c r="G211" s="26"/>
      <c r="H211" s="26"/>
      <c r="I211" s="26"/>
      <c r="J211" s="26"/>
      <c r="K211" s="62">
        <f t="shared" ref="K211:K215" si="14">SUM(K212)</f>
        <v>6950.6</v>
      </c>
      <c r="L211" s="5"/>
    </row>
    <row r="212" spans="1:12" s="15" customFormat="1" ht="31.2" x14ac:dyDescent="0.25">
      <c r="A212" s="97"/>
      <c r="B212" s="30" t="s">
        <v>299</v>
      </c>
      <c r="C212" s="69">
        <v>905</v>
      </c>
      <c r="D212" s="26" t="s">
        <v>6</v>
      </c>
      <c r="E212" s="26" t="s">
        <v>69</v>
      </c>
      <c r="F212" s="26" t="s">
        <v>8</v>
      </c>
      <c r="G212" s="26"/>
      <c r="H212" s="26"/>
      <c r="I212" s="26"/>
      <c r="J212" s="26"/>
      <c r="K212" s="62">
        <f t="shared" si="14"/>
        <v>6950.6</v>
      </c>
      <c r="L212" s="5"/>
    </row>
    <row r="213" spans="1:12" s="15" customFormat="1" ht="31.2" x14ac:dyDescent="0.25">
      <c r="A213" s="97"/>
      <c r="B213" s="30" t="s">
        <v>277</v>
      </c>
      <c r="C213" s="69">
        <v>905</v>
      </c>
      <c r="D213" s="26" t="s">
        <v>6</v>
      </c>
      <c r="E213" s="26" t="s">
        <v>69</v>
      </c>
      <c r="F213" s="26" t="s">
        <v>8</v>
      </c>
      <c r="G213" s="26" t="s">
        <v>87</v>
      </c>
      <c r="H213" s="26"/>
      <c r="I213" s="26"/>
      <c r="J213" s="26"/>
      <c r="K213" s="62">
        <f t="shared" si="14"/>
        <v>6950.6</v>
      </c>
      <c r="L213" s="5"/>
    </row>
    <row r="214" spans="1:12" s="15" customFormat="1" ht="31.2" x14ac:dyDescent="0.25">
      <c r="A214" s="97"/>
      <c r="B214" s="30" t="s">
        <v>88</v>
      </c>
      <c r="C214" s="69">
        <v>905</v>
      </c>
      <c r="D214" s="26" t="s">
        <v>6</v>
      </c>
      <c r="E214" s="26" t="s">
        <v>69</v>
      </c>
      <c r="F214" s="26" t="s">
        <v>8</v>
      </c>
      <c r="G214" s="26" t="s">
        <v>87</v>
      </c>
      <c r="H214" s="26" t="s">
        <v>4</v>
      </c>
      <c r="I214" s="26"/>
      <c r="J214" s="26"/>
      <c r="K214" s="62">
        <f t="shared" si="14"/>
        <v>6950.6</v>
      </c>
      <c r="L214" s="5"/>
    </row>
    <row r="215" spans="1:12" s="15" customFormat="1" ht="31.2" x14ac:dyDescent="0.25">
      <c r="A215" s="97"/>
      <c r="B215" s="70" t="s">
        <v>212</v>
      </c>
      <c r="C215" s="69">
        <v>905</v>
      </c>
      <c r="D215" s="26" t="s">
        <v>6</v>
      </c>
      <c r="E215" s="26" t="s">
        <v>69</v>
      </c>
      <c r="F215" s="26" t="s">
        <v>8</v>
      </c>
      <c r="G215" s="26" t="s">
        <v>87</v>
      </c>
      <c r="H215" s="26" t="s">
        <v>4</v>
      </c>
      <c r="I215" s="26" t="s">
        <v>211</v>
      </c>
      <c r="J215" s="26"/>
      <c r="K215" s="62">
        <f t="shared" si="14"/>
        <v>6950.6</v>
      </c>
      <c r="L215" s="5"/>
    </row>
    <row r="216" spans="1:12" s="15" customFormat="1" ht="31.2" x14ac:dyDescent="0.25">
      <c r="A216" s="97"/>
      <c r="B216" s="63" t="s">
        <v>117</v>
      </c>
      <c r="C216" s="69">
        <v>905</v>
      </c>
      <c r="D216" s="26" t="s">
        <v>6</v>
      </c>
      <c r="E216" s="26" t="s">
        <v>69</v>
      </c>
      <c r="F216" s="26" t="s">
        <v>8</v>
      </c>
      <c r="G216" s="26" t="s">
        <v>87</v>
      </c>
      <c r="H216" s="26" t="s">
        <v>4</v>
      </c>
      <c r="I216" s="26" t="s">
        <v>211</v>
      </c>
      <c r="J216" s="26" t="s">
        <v>48</v>
      </c>
      <c r="K216" s="62">
        <v>6950.6</v>
      </c>
      <c r="L216" s="5"/>
    </row>
    <row r="217" spans="1:12" s="15" customFormat="1" x14ac:dyDescent="0.25">
      <c r="A217" s="97"/>
      <c r="B217" s="63" t="s">
        <v>18</v>
      </c>
      <c r="C217" s="69">
        <v>905</v>
      </c>
      <c r="D217" s="67" t="s">
        <v>8</v>
      </c>
      <c r="E217" s="67"/>
      <c r="F217" s="26"/>
      <c r="G217" s="26"/>
      <c r="H217" s="26"/>
      <c r="I217" s="26"/>
      <c r="J217" s="67"/>
      <c r="K217" s="62">
        <f>K218</f>
        <v>98.3</v>
      </c>
      <c r="L217" s="5"/>
    </row>
    <row r="218" spans="1:12" s="15" customFormat="1" x14ac:dyDescent="0.25">
      <c r="A218" s="97"/>
      <c r="B218" s="63" t="s">
        <v>206</v>
      </c>
      <c r="C218" s="69">
        <v>905</v>
      </c>
      <c r="D218" s="67" t="s">
        <v>8</v>
      </c>
      <c r="E218" s="67" t="s">
        <v>7</v>
      </c>
      <c r="F218" s="26"/>
      <c r="G218" s="26"/>
      <c r="H218" s="26"/>
      <c r="I218" s="26"/>
      <c r="J218" s="67"/>
      <c r="K218" s="62">
        <f>K219</f>
        <v>98.3</v>
      </c>
      <c r="L218" s="5"/>
    </row>
    <row r="219" spans="1:12" s="15" customFormat="1" ht="31.2" x14ac:dyDescent="0.25">
      <c r="A219" s="97"/>
      <c r="B219" s="63" t="s">
        <v>276</v>
      </c>
      <c r="C219" s="69">
        <v>905</v>
      </c>
      <c r="D219" s="67" t="s">
        <v>8</v>
      </c>
      <c r="E219" s="67" t="s">
        <v>7</v>
      </c>
      <c r="F219" s="26" t="s">
        <v>8</v>
      </c>
      <c r="G219" s="26"/>
      <c r="H219" s="26"/>
      <c r="I219" s="26"/>
      <c r="J219" s="67"/>
      <c r="K219" s="62">
        <f>K220</f>
        <v>98.3</v>
      </c>
      <c r="L219" s="5"/>
    </row>
    <row r="220" spans="1:12" s="15" customFormat="1" ht="31.2" x14ac:dyDescent="0.25">
      <c r="A220" s="97"/>
      <c r="B220" s="63" t="s">
        <v>277</v>
      </c>
      <c r="C220" s="69">
        <v>905</v>
      </c>
      <c r="D220" s="67" t="s">
        <v>8</v>
      </c>
      <c r="E220" s="67" t="s">
        <v>7</v>
      </c>
      <c r="F220" s="26" t="s">
        <v>8</v>
      </c>
      <c r="G220" s="26" t="s">
        <v>87</v>
      </c>
      <c r="H220" s="26"/>
      <c r="I220" s="26"/>
      <c r="J220" s="67"/>
      <c r="K220" s="62">
        <f>K221</f>
        <v>98.3</v>
      </c>
      <c r="L220" s="5"/>
    </row>
    <row r="221" spans="1:12" s="15" customFormat="1" ht="31.2" x14ac:dyDescent="0.25">
      <c r="A221" s="97"/>
      <c r="B221" s="63" t="s">
        <v>88</v>
      </c>
      <c r="C221" s="69">
        <v>905</v>
      </c>
      <c r="D221" s="67" t="s">
        <v>8</v>
      </c>
      <c r="E221" s="67" t="s">
        <v>7</v>
      </c>
      <c r="F221" s="26" t="s">
        <v>8</v>
      </c>
      <c r="G221" s="26" t="s">
        <v>87</v>
      </c>
      <c r="H221" s="26" t="s">
        <v>4</v>
      </c>
      <c r="I221" s="26"/>
      <c r="J221" s="67"/>
      <c r="K221" s="62">
        <f>K222</f>
        <v>98.3</v>
      </c>
      <c r="L221" s="5"/>
    </row>
    <row r="222" spans="1:12" s="15" customFormat="1" x14ac:dyDescent="0.25">
      <c r="A222" s="97"/>
      <c r="B222" s="63" t="s">
        <v>208</v>
      </c>
      <c r="C222" s="69">
        <v>905</v>
      </c>
      <c r="D222" s="67" t="s">
        <v>8</v>
      </c>
      <c r="E222" s="67" t="s">
        <v>7</v>
      </c>
      <c r="F222" s="26" t="s">
        <v>8</v>
      </c>
      <c r="G222" s="26" t="s">
        <v>87</v>
      </c>
      <c r="H222" s="26" t="s">
        <v>4</v>
      </c>
      <c r="I222" s="26" t="s">
        <v>207</v>
      </c>
      <c r="J222" s="67"/>
      <c r="K222" s="62">
        <f>SUM(K223:K224)</f>
        <v>98.3</v>
      </c>
      <c r="L222" s="5"/>
    </row>
    <row r="223" spans="1:12" s="15" customFormat="1" ht="46.8" x14ac:dyDescent="0.25">
      <c r="A223" s="97"/>
      <c r="B223" s="63" t="s">
        <v>116</v>
      </c>
      <c r="C223" s="69">
        <v>905</v>
      </c>
      <c r="D223" s="67" t="s">
        <v>8</v>
      </c>
      <c r="E223" s="67" t="s">
        <v>7</v>
      </c>
      <c r="F223" s="26" t="s">
        <v>8</v>
      </c>
      <c r="G223" s="26" t="s">
        <v>87</v>
      </c>
      <c r="H223" s="26" t="s">
        <v>4</v>
      </c>
      <c r="I223" s="26" t="s">
        <v>207</v>
      </c>
      <c r="J223" s="67" t="s">
        <v>47</v>
      </c>
      <c r="K223" s="62"/>
      <c r="L223" s="5"/>
    </row>
    <row r="224" spans="1:12" s="15" customFormat="1" ht="31.2" x14ac:dyDescent="0.25">
      <c r="A224" s="97"/>
      <c r="B224" s="63" t="s">
        <v>117</v>
      </c>
      <c r="C224" s="69">
        <v>905</v>
      </c>
      <c r="D224" s="67" t="s">
        <v>8</v>
      </c>
      <c r="E224" s="67" t="s">
        <v>7</v>
      </c>
      <c r="F224" s="26" t="s">
        <v>8</v>
      </c>
      <c r="G224" s="26" t="s">
        <v>87</v>
      </c>
      <c r="H224" s="26" t="s">
        <v>4</v>
      </c>
      <c r="I224" s="26" t="s">
        <v>207</v>
      </c>
      <c r="J224" s="67" t="s">
        <v>48</v>
      </c>
      <c r="K224" s="62">
        <v>98.3</v>
      </c>
      <c r="L224" s="5"/>
    </row>
    <row r="225" spans="1:21" s="15" customFormat="1" x14ac:dyDescent="0.25">
      <c r="A225" s="97"/>
      <c r="B225" s="63" t="s">
        <v>438</v>
      </c>
      <c r="C225" s="69">
        <v>905</v>
      </c>
      <c r="D225" s="26" t="s">
        <v>39</v>
      </c>
      <c r="E225" s="26"/>
      <c r="F225" s="26"/>
      <c r="G225" s="66"/>
      <c r="H225" s="26"/>
      <c r="I225" s="26"/>
      <c r="J225" s="26"/>
      <c r="K225" s="62">
        <f t="shared" ref="K225:K230" si="15">K226</f>
        <v>19.8</v>
      </c>
      <c r="L225" s="5"/>
    </row>
    <row r="226" spans="1:21" s="15" customFormat="1" ht="16.5" customHeight="1" x14ac:dyDescent="0.25">
      <c r="A226" s="97"/>
      <c r="B226" s="63" t="s">
        <v>439</v>
      </c>
      <c r="C226" s="69">
        <v>905</v>
      </c>
      <c r="D226" s="26" t="s">
        <v>39</v>
      </c>
      <c r="E226" s="26" t="s">
        <v>2</v>
      </c>
      <c r="F226" s="26"/>
      <c r="G226" s="66"/>
      <c r="H226" s="26"/>
      <c r="I226" s="26"/>
      <c r="J226" s="26"/>
      <c r="K226" s="62">
        <f t="shared" si="15"/>
        <v>19.8</v>
      </c>
      <c r="L226" s="5"/>
    </row>
    <row r="227" spans="1:21" s="15" customFormat="1" x14ac:dyDescent="0.25">
      <c r="A227" s="97"/>
      <c r="B227" s="63" t="s">
        <v>365</v>
      </c>
      <c r="C227" s="69">
        <v>905</v>
      </c>
      <c r="D227" s="26" t="s">
        <v>39</v>
      </c>
      <c r="E227" s="26" t="s">
        <v>2</v>
      </c>
      <c r="F227" s="26" t="s">
        <v>366</v>
      </c>
      <c r="G227" s="66"/>
      <c r="H227" s="26"/>
      <c r="I227" s="26"/>
      <c r="J227" s="26"/>
      <c r="K227" s="62">
        <f t="shared" si="15"/>
        <v>19.8</v>
      </c>
      <c r="L227" s="5"/>
    </row>
    <row r="228" spans="1:21" s="15" customFormat="1" x14ac:dyDescent="0.25">
      <c r="A228" s="97"/>
      <c r="B228" s="30" t="s">
        <v>367</v>
      </c>
      <c r="C228" s="69">
        <v>905</v>
      </c>
      <c r="D228" s="26" t="s">
        <v>39</v>
      </c>
      <c r="E228" s="26" t="s">
        <v>2</v>
      </c>
      <c r="F228" s="26" t="s">
        <v>366</v>
      </c>
      <c r="G228" s="66">
        <v>1</v>
      </c>
      <c r="H228" s="26"/>
      <c r="I228" s="26"/>
      <c r="J228" s="26"/>
      <c r="K228" s="62">
        <f t="shared" si="15"/>
        <v>19.8</v>
      </c>
      <c r="L228" s="5"/>
    </row>
    <row r="229" spans="1:21" s="15" customFormat="1" ht="46.8" x14ac:dyDescent="0.25">
      <c r="A229" s="97"/>
      <c r="B229" s="30" t="s">
        <v>300</v>
      </c>
      <c r="C229" s="69">
        <v>905</v>
      </c>
      <c r="D229" s="26" t="s">
        <v>39</v>
      </c>
      <c r="E229" s="26" t="s">
        <v>2</v>
      </c>
      <c r="F229" s="26" t="s">
        <v>366</v>
      </c>
      <c r="G229" s="66">
        <v>1</v>
      </c>
      <c r="H229" s="26" t="s">
        <v>2</v>
      </c>
      <c r="I229" s="26"/>
      <c r="J229" s="26"/>
      <c r="K229" s="62">
        <f t="shared" si="15"/>
        <v>19.8</v>
      </c>
      <c r="L229" s="5"/>
    </row>
    <row r="230" spans="1:21" s="15" customFormat="1" x14ac:dyDescent="0.25">
      <c r="A230" s="97"/>
      <c r="B230" s="30" t="s">
        <v>94</v>
      </c>
      <c r="C230" s="69">
        <v>905</v>
      </c>
      <c r="D230" s="26" t="s">
        <v>39</v>
      </c>
      <c r="E230" s="26" t="s">
        <v>2</v>
      </c>
      <c r="F230" s="26" t="s">
        <v>366</v>
      </c>
      <c r="G230" s="66">
        <v>1</v>
      </c>
      <c r="H230" s="26" t="s">
        <v>2</v>
      </c>
      <c r="I230" s="26" t="s">
        <v>95</v>
      </c>
      <c r="J230" s="26"/>
      <c r="K230" s="62">
        <f t="shared" si="15"/>
        <v>19.8</v>
      </c>
      <c r="L230" s="5"/>
    </row>
    <row r="231" spans="1:21" s="15" customFormat="1" x14ac:dyDescent="0.25">
      <c r="A231" s="97"/>
      <c r="B231" s="63" t="s">
        <v>438</v>
      </c>
      <c r="C231" s="69">
        <v>905</v>
      </c>
      <c r="D231" s="26" t="s">
        <v>39</v>
      </c>
      <c r="E231" s="26" t="s">
        <v>2</v>
      </c>
      <c r="F231" s="26" t="s">
        <v>366</v>
      </c>
      <c r="G231" s="66">
        <v>1</v>
      </c>
      <c r="H231" s="26" t="s">
        <v>2</v>
      </c>
      <c r="I231" s="26" t="s">
        <v>95</v>
      </c>
      <c r="J231" s="26" t="s">
        <v>56</v>
      </c>
      <c r="K231" s="62">
        <v>19.8</v>
      </c>
      <c r="L231" s="5"/>
    </row>
    <row r="232" spans="1:21" s="5" customFormat="1" ht="31.2" x14ac:dyDescent="0.25">
      <c r="A232" s="96">
        <v>4</v>
      </c>
      <c r="B232" s="63" t="s">
        <v>301</v>
      </c>
      <c r="C232" s="66">
        <v>910</v>
      </c>
      <c r="D232" s="26"/>
      <c r="E232" s="26"/>
      <c r="F232" s="26"/>
      <c r="G232" s="66"/>
      <c r="H232" s="26"/>
      <c r="I232" s="26"/>
      <c r="J232" s="26"/>
      <c r="K232" s="62">
        <f>SUM(K233+K252+K259)</f>
        <v>16151.3</v>
      </c>
      <c r="M232" s="1"/>
      <c r="N232" s="1"/>
      <c r="O232" s="1"/>
      <c r="P232" s="1"/>
      <c r="Q232" s="1"/>
      <c r="R232" s="1"/>
      <c r="S232" s="1"/>
      <c r="T232" s="1"/>
      <c r="U232" s="1"/>
    </row>
    <row r="233" spans="1:21" s="5" customFormat="1" x14ac:dyDescent="0.25">
      <c r="A233" s="97"/>
      <c r="B233" s="63" t="s">
        <v>1</v>
      </c>
      <c r="C233" s="66">
        <v>910</v>
      </c>
      <c r="D233" s="26" t="s">
        <v>2</v>
      </c>
      <c r="E233" s="26"/>
      <c r="F233" s="26"/>
      <c r="G233" s="66"/>
      <c r="H233" s="26"/>
      <c r="I233" s="26"/>
      <c r="J233" s="26"/>
      <c r="K233" s="62">
        <f>SUM(K234+K246)</f>
        <v>15557.5</v>
      </c>
      <c r="M233" s="1"/>
      <c r="N233" s="1"/>
      <c r="O233" s="1"/>
      <c r="P233" s="1"/>
      <c r="Q233" s="1"/>
      <c r="R233" s="1"/>
      <c r="S233" s="1"/>
      <c r="T233" s="1"/>
      <c r="U233" s="1"/>
    </row>
    <row r="234" spans="1:21" s="5" customFormat="1" ht="31.2" x14ac:dyDescent="0.25">
      <c r="A234" s="97"/>
      <c r="B234" s="63" t="s">
        <v>42</v>
      </c>
      <c r="C234" s="66">
        <v>910</v>
      </c>
      <c r="D234" s="26" t="s">
        <v>2</v>
      </c>
      <c r="E234" s="26" t="s">
        <v>29</v>
      </c>
      <c r="F234" s="26"/>
      <c r="G234" s="66"/>
      <c r="H234" s="26"/>
      <c r="I234" s="26"/>
      <c r="J234" s="26"/>
      <c r="K234" s="62">
        <f>SUM(K235+K240)</f>
        <v>15517.6</v>
      </c>
      <c r="M234" s="1"/>
      <c r="N234" s="1"/>
      <c r="O234" s="1"/>
      <c r="P234" s="1"/>
      <c r="Q234" s="1"/>
      <c r="R234" s="1"/>
      <c r="S234" s="1"/>
      <c r="T234" s="1"/>
      <c r="U234" s="1"/>
    </row>
    <row r="235" spans="1:21" s="5" customFormat="1" x14ac:dyDescent="0.25">
      <c r="A235" s="97"/>
      <c r="B235" s="30" t="s">
        <v>151</v>
      </c>
      <c r="C235" s="66">
        <v>910</v>
      </c>
      <c r="D235" s="26" t="s">
        <v>2</v>
      </c>
      <c r="E235" s="26" t="s">
        <v>29</v>
      </c>
      <c r="F235" s="67" t="s">
        <v>89</v>
      </c>
      <c r="G235" s="69"/>
      <c r="H235" s="26"/>
      <c r="I235" s="26"/>
      <c r="J235" s="26"/>
      <c r="K235" s="62">
        <f>K236</f>
        <v>780</v>
      </c>
      <c r="M235" s="1"/>
      <c r="N235" s="1"/>
      <c r="O235" s="1"/>
      <c r="P235" s="1"/>
      <c r="Q235" s="1"/>
      <c r="R235" s="1"/>
      <c r="S235" s="1"/>
      <c r="T235" s="1"/>
      <c r="U235" s="1"/>
    </row>
    <row r="236" spans="1:21" s="5" customFormat="1" ht="46.8" x14ac:dyDescent="0.25">
      <c r="A236" s="97"/>
      <c r="B236" s="30" t="s">
        <v>303</v>
      </c>
      <c r="C236" s="66">
        <v>910</v>
      </c>
      <c r="D236" s="26" t="s">
        <v>2</v>
      </c>
      <c r="E236" s="26" t="s">
        <v>29</v>
      </c>
      <c r="F236" s="67" t="s">
        <v>89</v>
      </c>
      <c r="G236" s="69">
        <v>1</v>
      </c>
      <c r="H236" s="26"/>
      <c r="I236" s="26"/>
      <c r="J236" s="26"/>
      <c r="K236" s="62">
        <f>K237</f>
        <v>780</v>
      </c>
      <c r="M236" s="1"/>
      <c r="N236" s="1"/>
      <c r="O236" s="1"/>
      <c r="P236" s="1"/>
      <c r="Q236" s="1"/>
      <c r="R236" s="1"/>
      <c r="S236" s="1"/>
      <c r="T236" s="1"/>
      <c r="U236" s="1"/>
    </row>
    <row r="237" spans="1:21" s="5" customFormat="1" ht="31.2" x14ac:dyDescent="0.25">
      <c r="A237" s="97"/>
      <c r="B237" s="63" t="s">
        <v>302</v>
      </c>
      <c r="C237" s="66">
        <v>910</v>
      </c>
      <c r="D237" s="26" t="s">
        <v>2</v>
      </c>
      <c r="E237" s="26" t="s">
        <v>29</v>
      </c>
      <c r="F237" s="67" t="s">
        <v>89</v>
      </c>
      <c r="G237" s="69">
        <v>1</v>
      </c>
      <c r="H237" s="67" t="s">
        <v>5</v>
      </c>
      <c r="I237" s="67"/>
      <c r="J237" s="67"/>
      <c r="K237" s="62">
        <f>K238</f>
        <v>780</v>
      </c>
      <c r="M237" s="1"/>
      <c r="N237" s="1"/>
      <c r="O237" s="1"/>
      <c r="P237" s="1"/>
      <c r="Q237" s="1"/>
      <c r="R237" s="1"/>
      <c r="S237" s="1"/>
      <c r="T237" s="1"/>
      <c r="U237" s="1"/>
    </row>
    <row r="238" spans="1:21" s="5" customFormat="1" ht="31.2" x14ac:dyDescent="0.25">
      <c r="A238" s="97"/>
      <c r="B238" s="63" t="s">
        <v>152</v>
      </c>
      <c r="C238" s="66">
        <v>910</v>
      </c>
      <c r="D238" s="26" t="s">
        <v>2</v>
      </c>
      <c r="E238" s="26" t="s">
        <v>29</v>
      </c>
      <c r="F238" s="67" t="s">
        <v>89</v>
      </c>
      <c r="G238" s="69">
        <v>1</v>
      </c>
      <c r="H238" s="67" t="s">
        <v>5</v>
      </c>
      <c r="I238" s="67" t="s">
        <v>138</v>
      </c>
      <c r="J238" s="67"/>
      <c r="K238" s="62">
        <f>K239</f>
        <v>780</v>
      </c>
      <c r="M238" s="1"/>
      <c r="N238" s="1"/>
      <c r="O238" s="1"/>
      <c r="P238" s="1"/>
      <c r="Q238" s="1"/>
      <c r="R238" s="1"/>
      <c r="S238" s="1"/>
      <c r="T238" s="1"/>
      <c r="U238" s="1"/>
    </row>
    <row r="239" spans="1:21" ht="31.2" x14ac:dyDescent="0.25">
      <c r="A239" s="97"/>
      <c r="B239" s="63" t="s">
        <v>117</v>
      </c>
      <c r="C239" s="66">
        <v>910</v>
      </c>
      <c r="D239" s="26" t="s">
        <v>2</v>
      </c>
      <c r="E239" s="26" t="s">
        <v>29</v>
      </c>
      <c r="F239" s="67" t="s">
        <v>89</v>
      </c>
      <c r="G239" s="69">
        <v>1</v>
      </c>
      <c r="H239" s="67" t="s">
        <v>5</v>
      </c>
      <c r="I239" s="67" t="s">
        <v>138</v>
      </c>
      <c r="J239" s="67" t="s">
        <v>48</v>
      </c>
      <c r="K239" s="62">
        <v>780</v>
      </c>
    </row>
    <row r="240" spans="1:21" ht="31.2" x14ac:dyDescent="0.25">
      <c r="A240" s="97"/>
      <c r="B240" s="63" t="s">
        <v>304</v>
      </c>
      <c r="C240" s="66">
        <v>910</v>
      </c>
      <c r="D240" s="26" t="s">
        <v>2</v>
      </c>
      <c r="E240" s="26" t="s">
        <v>29</v>
      </c>
      <c r="F240" s="26" t="s">
        <v>98</v>
      </c>
      <c r="G240" s="66"/>
      <c r="H240" s="26"/>
      <c r="I240" s="26"/>
      <c r="J240" s="26"/>
      <c r="K240" s="62">
        <f>K241</f>
        <v>14737.6</v>
      </c>
    </row>
    <row r="241" spans="1:12" s="15" customFormat="1" ht="31.2" x14ac:dyDescent="0.25">
      <c r="A241" s="97"/>
      <c r="B241" s="63" t="s">
        <v>304</v>
      </c>
      <c r="C241" s="66">
        <v>910</v>
      </c>
      <c r="D241" s="26" t="s">
        <v>2</v>
      </c>
      <c r="E241" s="26" t="s">
        <v>29</v>
      </c>
      <c r="F241" s="26" t="s">
        <v>98</v>
      </c>
      <c r="G241" s="66">
        <v>1</v>
      </c>
      <c r="H241" s="26"/>
      <c r="I241" s="26"/>
      <c r="J241" s="26"/>
      <c r="K241" s="62">
        <f>SUM(K242)</f>
        <v>14737.6</v>
      </c>
      <c r="L241" s="5"/>
    </row>
    <row r="242" spans="1:12" s="15" customFormat="1" x14ac:dyDescent="0.25">
      <c r="A242" s="97"/>
      <c r="B242" s="63" t="s">
        <v>46</v>
      </c>
      <c r="C242" s="66">
        <v>910</v>
      </c>
      <c r="D242" s="26" t="s">
        <v>2</v>
      </c>
      <c r="E242" s="26" t="s">
        <v>29</v>
      </c>
      <c r="F242" s="26" t="s">
        <v>98</v>
      </c>
      <c r="G242" s="66">
        <v>1</v>
      </c>
      <c r="H242" s="26" t="s">
        <v>74</v>
      </c>
      <c r="I242" s="26" t="s">
        <v>76</v>
      </c>
      <c r="J242" s="26"/>
      <c r="K242" s="62">
        <f>SUM(K243:K245)</f>
        <v>14737.6</v>
      </c>
      <c r="L242" s="5"/>
    </row>
    <row r="243" spans="1:12" s="15" customFormat="1" ht="46.8" x14ac:dyDescent="0.25">
      <c r="A243" s="97"/>
      <c r="B243" s="63" t="s">
        <v>116</v>
      </c>
      <c r="C243" s="66">
        <v>910</v>
      </c>
      <c r="D243" s="26" t="s">
        <v>2</v>
      </c>
      <c r="E243" s="26" t="s">
        <v>29</v>
      </c>
      <c r="F243" s="26" t="s">
        <v>98</v>
      </c>
      <c r="G243" s="66">
        <v>1</v>
      </c>
      <c r="H243" s="26" t="s">
        <v>74</v>
      </c>
      <c r="I243" s="26" t="s">
        <v>76</v>
      </c>
      <c r="J243" s="26" t="s">
        <v>47</v>
      </c>
      <c r="K243" s="62">
        <v>14100.6</v>
      </c>
      <c r="L243" s="5"/>
    </row>
    <row r="244" spans="1:12" s="15" customFormat="1" ht="31.2" x14ac:dyDescent="0.25">
      <c r="A244" s="97"/>
      <c r="B244" s="63" t="s">
        <v>117</v>
      </c>
      <c r="C244" s="66">
        <v>910</v>
      </c>
      <c r="D244" s="26" t="s">
        <v>2</v>
      </c>
      <c r="E244" s="26" t="s">
        <v>29</v>
      </c>
      <c r="F244" s="26" t="s">
        <v>98</v>
      </c>
      <c r="G244" s="66">
        <v>1</v>
      </c>
      <c r="H244" s="26" t="s">
        <v>74</v>
      </c>
      <c r="I244" s="26" t="s">
        <v>76</v>
      </c>
      <c r="J244" s="26" t="s">
        <v>48</v>
      </c>
      <c r="K244" s="62">
        <v>610</v>
      </c>
      <c r="L244" s="5"/>
    </row>
    <row r="245" spans="1:12" s="15" customFormat="1" x14ac:dyDescent="0.25">
      <c r="A245" s="97"/>
      <c r="B245" s="63" t="s">
        <v>49</v>
      </c>
      <c r="C245" s="66">
        <v>910</v>
      </c>
      <c r="D245" s="26" t="s">
        <v>2</v>
      </c>
      <c r="E245" s="26" t="s">
        <v>29</v>
      </c>
      <c r="F245" s="26" t="s">
        <v>98</v>
      </c>
      <c r="G245" s="66">
        <v>1</v>
      </c>
      <c r="H245" s="26" t="s">
        <v>74</v>
      </c>
      <c r="I245" s="26" t="s">
        <v>76</v>
      </c>
      <c r="J245" s="26" t="s">
        <v>50</v>
      </c>
      <c r="K245" s="62">
        <v>27</v>
      </c>
      <c r="L245" s="5"/>
    </row>
    <row r="246" spans="1:12" s="15" customFormat="1" x14ac:dyDescent="0.25">
      <c r="A246" s="97"/>
      <c r="B246" s="63" t="s">
        <v>9</v>
      </c>
      <c r="C246" s="69">
        <v>910</v>
      </c>
      <c r="D246" s="26" t="s">
        <v>2</v>
      </c>
      <c r="E246" s="26" t="s">
        <v>39</v>
      </c>
      <c r="F246" s="26"/>
      <c r="G246" s="66"/>
      <c r="H246" s="26"/>
      <c r="I246" s="26"/>
      <c r="J246" s="26"/>
      <c r="K246" s="62">
        <f>SUM(K247)</f>
        <v>39.9</v>
      </c>
      <c r="L246" s="5"/>
    </row>
    <row r="247" spans="1:12" s="15" customFormat="1" ht="31.2" x14ac:dyDescent="0.25">
      <c r="A247" s="97"/>
      <c r="B247" s="63" t="s">
        <v>276</v>
      </c>
      <c r="C247" s="69">
        <v>910</v>
      </c>
      <c r="D247" s="26" t="s">
        <v>2</v>
      </c>
      <c r="E247" s="26" t="s">
        <v>39</v>
      </c>
      <c r="F247" s="26" t="s">
        <v>8</v>
      </c>
      <c r="G247" s="66"/>
      <c r="H247" s="26"/>
      <c r="I247" s="26"/>
      <c r="J247" s="26"/>
      <c r="K247" s="62">
        <f>SUM(K248)</f>
        <v>39.9</v>
      </c>
      <c r="L247" s="5"/>
    </row>
    <row r="248" spans="1:12" s="15" customFormat="1" ht="31.2" x14ac:dyDescent="0.25">
      <c r="A248" s="97"/>
      <c r="B248" s="63" t="s">
        <v>277</v>
      </c>
      <c r="C248" s="69">
        <v>910</v>
      </c>
      <c r="D248" s="26" t="s">
        <v>2</v>
      </c>
      <c r="E248" s="26" t="s">
        <v>39</v>
      </c>
      <c r="F248" s="26" t="s">
        <v>8</v>
      </c>
      <c r="G248" s="66">
        <v>1</v>
      </c>
      <c r="H248" s="26"/>
      <c r="I248" s="26"/>
      <c r="J248" s="26"/>
      <c r="K248" s="62">
        <f>SUM(K249)</f>
        <v>39.9</v>
      </c>
      <c r="L248" s="5"/>
    </row>
    <row r="249" spans="1:12" s="15" customFormat="1" ht="31.2" x14ac:dyDescent="0.25">
      <c r="A249" s="97"/>
      <c r="B249" s="63" t="s">
        <v>88</v>
      </c>
      <c r="C249" s="69">
        <v>910</v>
      </c>
      <c r="D249" s="26" t="s">
        <v>2</v>
      </c>
      <c r="E249" s="26" t="s">
        <v>39</v>
      </c>
      <c r="F249" s="26" t="s">
        <v>8</v>
      </c>
      <c r="G249" s="66">
        <v>1</v>
      </c>
      <c r="H249" s="26" t="s">
        <v>4</v>
      </c>
      <c r="I249" s="26"/>
      <c r="J249" s="26"/>
      <c r="K249" s="62">
        <f>SUM(K250)</f>
        <v>39.9</v>
      </c>
      <c r="L249" s="5"/>
    </row>
    <row r="250" spans="1:12" s="15" customFormat="1" ht="16.5" customHeight="1" x14ac:dyDescent="0.25">
      <c r="A250" s="97"/>
      <c r="B250" s="63" t="s">
        <v>205</v>
      </c>
      <c r="C250" s="69">
        <v>910</v>
      </c>
      <c r="D250" s="26" t="s">
        <v>2</v>
      </c>
      <c r="E250" s="26" t="s">
        <v>39</v>
      </c>
      <c r="F250" s="26" t="s">
        <v>8</v>
      </c>
      <c r="G250" s="66">
        <v>1</v>
      </c>
      <c r="H250" s="26" t="s">
        <v>4</v>
      </c>
      <c r="I250" s="26" t="s">
        <v>204</v>
      </c>
      <c r="J250" s="26"/>
      <c r="K250" s="62">
        <f>SUM(K251)</f>
        <v>39.9</v>
      </c>
      <c r="L250" s="5"/>
    </row>
    <row r="251" spans="1:12" s="15" customFormat="1" ht="31.2" x14ac:dyDescent="0.25">
      <c r="A251" s="97"/>
      <c r="B251" s="63" t="s">
        <v>117</v>
      </c>
      <c r="C251" s="69">
        <v>910</v>
      </c>
      <c r="D251" s="26" t="s">
        <v>2</v>
      </c>
      <c r="E251" s="26" t="s">
        <v>39</v>
      </c>
      <c r="F251" s="26" t="s">
        <v>8</v>
      </c>
      <c r="G251" s="66">
        <v>1</v>
      </c>
      <c r="H251" s="26" t="s">
        <v>4</v>
      </c>
      <c r="I251" s="26" t="s">
        <v>204</v>
      </c>
      <c r="J251" s="26" t="s">
        <v>48</v>
      </c>
      <c r="K251" s="62">
        <v>39.9</v>
      </c>
      <c r="L251" s="5"/>
    </row>
    <row r="252" spans="1:12" s="15" customFormat="1" x14ac:dyDescent="0.25">
      <c r="A252" s="97"/>
      <c r="B252" s="63" t="s">
        <v>15</v>
      </c>
      <c r="C252" s="69">
        <v>910</v>
      </c>
      <c r="D252" s="26" t="s">
        <v>6</v>
      </c>
      <c r="E252" s="26"/>
      <c r="F252" s="26"/>
      <c r="G252" s="66"/>
      <c r="H252" s="26"/>
      <c r="I252" s="26"/>
      <c r="J252" s="26"/>
      <c r="K252" s="62">
        <f>SUM(K253)</f>
        <v>532.30000000000007</v>
      </c>
      <c r="L252" s="5"/>
    </row>
    <row r="253" spans="1:12" s="15" customFormat="1" x14ac:dyDescent="0.25">
      <c r="A253" s="97"/>
      <c r="B253" s="63" t="s">
        <v>68</v>
      </c>
      <c r="C253" s="69">
        <v>910</v>
      </c>
      <c r="D253" s="26" t="s">
        <v>6</v>
      </c>
      <c r="E253" s="26" t="s">
        <v>69</v>
      </c>
      <c r="F253" s="26"/>
      <c r="G253" s="26"/>
      <c r="H253" s="26"/>
      <c r="I253" s="26"/>
      <c r="J253" s="26"/>
      <c r="K253" s="62">
        <f t="shared" ref="K253:K257" si="16">SUM(K254)</f>
        <v>532.30000000000007</v>
      </c>
      <c r="L253" s="5"/>
    </row>
    <row r="254" spans="1:12" s="15" customFormat="1" ht="31.2" x14ac:dyDescent="0.25">
      <c r="A254" s="97"/>
      <c r="B254" s="30" t="s">
        <v>299</v>
      </c>
      <c r="C254" s="69">
        <v>910</v>
      </c>
      <c r="D254" s="26" t="s">
        <v>6</v>
      </c>
      <c r="E254" s="26" t="s">
        <v>69</v>
      </c>
      <c r="F254" s="26" t="s">
        <v>8</v>
      </c>
      <c r="G254" s="26"/>
      <c r="H254" s="26"/>
      <c r="I254" s="26"/>
      <c r="J254" s="26"/>
      <c r="K254" s="62">
        <f t="shared" si="16"/>
        <v>532.30000000000007</v>
      </c>
      <c r="L254" s="5"/>
    </row>
    <row r="255" spans="1:12" s="15" customFormat="1" ht="31.2" x14ac:dyDescent="0.25">
      <c r="A255" s="97"/>
      <c r="B255" s="30" t="s">
        <v>277</v>
      </c>
      <c r="C255" s="69">
        <v>910</v>
      </c>
      <c r="D255" s="26" t="s">
        <v>6</v>
      </c>
      <c r="E255" s="26" t="s">
        <v>69</v>
      </c>
      <c r="F255" s="26" t="s">
        <v>8</v>
      </c>
      <c r="G255" s="26" t="s">
        <v>87</v>
      </c>
      <c r="H255" s="26"/>
      <c r="I255" s="26"/>
      <c r="J255" s="26"/>
      <c r="K255" s="62">
        <f t="shared" si="16"/>
        <v>532.30000000000007</v>
      </c>
      <c r="L255" s="5"/>
    </row>
    <row r="256" spans="1:12" s="15" customFormat="1" ht="31.2" x14ac:dyDescent="0.25">
      <c r="A256" s="97"/>
      <c r="B256" s="30" t="s">
        <v>88</v>
      </c>
      <c r="C256" s="69">
        <v>910</v>
      </c>
      <c r="D256" s="26" t="s">
        <v>6</v>
      </c>
      <c r="E256" s="26" t="s">
        <v>69</v>
      </c>
      <c r="F256" s="26" t="s">
        <v>8</v>
      </c>
      <c r="G256" s="26" t="s">
        <v>87</v>
      </c>
      <c r="H256" s="26" t="s">
        <v>4</v>
      </c>
      <c r="I256" s="26"/>
      <c r="J256" s="26"/>
      <c r="K256" s="62">
        <f t="shared" si="16"/>
        <v>532.30000000000007</v>
      </c>
      <c r="L256" s="5"/>
    </row>
    <row r="257" spans="1:12" s="15" customFormat="1" ht="31.2" x14ac:dyDescent="0.25">
      <c r="A257" s="97"/>
      <c r="B257" s="70" t="s">
        <v>212</v>
      </c>
      <c r="C257" s="69">
        <v>910</v>
      </c>
      <c r="D257" s="26" t="s">
        <v>6</v>
      </c>
      <c r="E257" s="26" t="s">
        <v>69</v>
      </c>
      <c r="F257" s="26" t="s">
        <v>8</v>
      </c>
      <c r="G257" s="26" t="s">
        <v>87</v>
      </c>
      <c r="H257" s="26" t="s">
        <v>4</v>
      </c>
      <c r="I257" s="26" t="s">
        <v>211</v>
      </c>
      <c r="J257" s="26"/>
      <c r="K257" s="62">
        <f t="shared" si="16"/>
        <v>532.30000000000007</v>
      </c>
      <c r="L257" s="5"/>
    </row>
    <row r="258" spans="1:12" s="15" customFormat="1" ht="31.2" x14ac:dyDescent="0.25">
      <c r="A258" s="97"/>
      <c r="B258" s="63" t="s">
        <v>117</v>
      </c>
      <c r="C258" s="69">
        <v>910</v>
      </c>
      <c r="D258" s="26" t="s">
        <v>6</v>
      </c>
      <c r="E258" s="26" t="s">
        <v>69</v>
      </c>
      <c r="F258" s="26" t="s">
        <v>8</v>
      </c>
      <c r="G258" s="26" t="s">
        <v>87</v>
      </c>
      <c r="H258" s="26" t="s">
        <v>4</v>
      </c>
      <c r="I258" s="26" t="s">
        <v>211</v>
      </c>
      <c r="J258" s="26" t="s">
        <v>48</v>
      </c>
      <c r="K258" s="62">
        <f>532.2+0.1</f>
        <v>532.30000000000007</v>
      </c>
      <c r="L258" s="5"/>
    </row>
    <row r="259" spans="1:12" s="15" customFormat="1" x14ac:dyDescent="0.25">
      <c r="A259" s="97"/>
      <c r="B259" s="63" t="s">
        <v>18</v>
      </c>
      <c r="C259" s="69">
        <v>910</v>
      </c>
      <c r="D259" s="67" t="s">
        <v>8</v>
      </c>
      <c r="E259" s="67"/>
      <c r="F259" s="26"/>
      <c r="G259" s="26"/>
      <c r="H259" s="26"/>
      <c r="I259" s="26"/>
      <c r="J259" s="67"/>
      <c r="K259" s="62">
        <f t="shared" ref="K259:K264" si="17">SUM(K260)</f>
        <v>61.5</v>
      </c>
      <c r="L259" s="5"/>
    </row>
    <row r="260" spans="1:12" s="15" customFormat="1" x14ac:dyDescent="0.25">
      <c r="A260" s="97"/>
      <c r="B260" s="63" t="s">
        <v>206</v>
      </c>
      <c r="C260" s="69">
        <v>910</v>
      </c>
      <c r="D260" s="67" t="s">
        <v>8</v>
      </c>
      <c r="E260" s="67" t="s">
        <v>7</v>
      </c>
      <c r="F260" s="26"/>
      <c r="G260" s="26"/>
      <c r="H260" s="26"/>
      <c r="I260" s="26"/>
      <c r="J260" s="67"/>
      <c r="K260" s="62">
        <f t="shared" si="17"/>
        <v>61.5</v>
      </c>
      <c r="L260" s="5"/>
    </row>
    <row r="261" spans="1:12" s="15" customFormat="1" ht="31.2" x14ac:dyDescent="0.25">
      <c r="A261" s="97"/>
      <c r="B261" s="63" t="s">
        <v>276</v>
      </c>
      <c r="C261" s="69">
        <v>910</v>
      </c>
      <c r="D261" s="67" t="s">
        <v>8</v>
      </c>
      <c r="E261" s="67" t="s">
        <v>7</v>
      </c>
      <c r="F261" s="26" t="s">
        <v>8</v>
      </c>
      <c r="G261" s="26"/>
      <c r="H261" s="26"/>
      <c r="I261" s="26"/>
      <c r="J261" s="67"/>
      <c r="K261" s="62">
        <f t="shared" si="17"/>
        <v>61.5</v>
      </c>
      <c r="L261" s="5"/>
    </row>
    <row r="262" spans="1:12" s="15" customFormat="1" ht="31.2" x14ac:dyDescent="0.25">
      <c r="A262" s="97"/>
      <c r="B262" s="63" t="s">
        <v>277</v>
      </c>
      <c r="C262" s="69">
        <v>910</v>
      </c>
      <c r="D262" s="67" t="s">
        <v>8</v>
      </c>
      <c r="E262" s="67" t="s">
        <v>7</v>
      </c>
      <c r="F262" s="26" t="s">
        <v>8</v>
      </c>
      <c r="G262" s="26" t="s">
        <v>87</v>
      </c>
      <c r="H262" s="26"/>
      <c r="I262" s="26"/>
      <c r="J262" s="67"/>
      <c r="K262" s="62">
        <f t="shared" si="17"/>
        <v>61.5</v>
      </c>
      <c r="L262" s="5"/>
    </row>
    <row r="263" spans="1:12" s="15" customFormat="1" ht="31.2" x14ac:dyDescent="0.25">
      <c r="A263" s="97"/>
      <c r="B263" s="63" t="s">
        <v>88</v>
      </c>
      <c r="C263" s="69">
        <v>910</v>
      </c>
      <c r="D263" s="67" t="s">
        <v>8</v>
      </c>
      <c r="E263" s="67" t="s">
        <v>7</v>
      </c>
      <c r="F263" s="26" t="s">
        <v>8</v>
      </c>
      <c r="G263" s="26" t="s">
        <v>87</v>
      </c>
      <c r="H263" s="26" t="s">
        <v>4</v>
      </c>
      <c r="I263" s="26"/>
      <c r="J263" s="67"/>
      <c r="K263" s="62">
        <f t="shared" si="17"/>
        <v>61.5</v>
      </c>
      <c r="L263" s="5"/>
    </row>
    <row r="264" spans="1:12" s="15" customFormat="1" x14ac:dyDescent="0.25">
      <c r="A264" s="97"/>
      <c r="B264" s="63" t="s">
        <v>208</v>
      </c>
      <c r="C264" s="69">
        <v>910</v>
      </c>
      <c r="D264" s="67" t="s">
        <v>8</v>
      </c>
      <c r="E264" s="67" t="s">
        <v>7</v>
      </c>
      <c r="F264" s="26" t="s">
        <v>8</v>
      </c>
      <c r="G264" s="26" t="s">
        <v>87</v>
      </c>
      <c r="H264" s="26" t="s">
        <v>4</v>
      </c>
      <c r="I264" s="26" t="s">
        <v>207</v>
      </c>
      <c r="J264" s="67"/>
      <c r="K264" s="62">
        <f t="shared" si="17"/>
        <v>61.5</v>
      </c>
      <c r="L264" s="5"/>
    </row>
    <row r="265" spans="1:12" s="15" customFormat="1" ht="31.2" x14ac:dyDescent="0.25">
      <c r="A265" s="98"/>
      <c r="B265" s="63" t="s">
        <v>117</v>
      </c>
      <c r="C265" s="69">
        <v>910</v>
      </c>
      <c r="D265" s="67" t="s">
        <v>8</v>
      </c>
      <c r="E265" s="67" t="s">
        <v>7</v>
      </c>
      <c r="F265" s="26" t="s">
        <v>8</v>
      </c>
      <c r="G265" s="26" t="s">
        <v>87</v>
      </c>
      <c r="H265" s="26" t="s">
        <v>4</v>
      </c>
      <c r="I265" s="26" t="s">
        <v>207</v>
      </c>
      <c r="J265" s="67" t="s">
        <v>48</v>
      </c>
      <c r="K265" s="62">
        <v>61.5</v>
      </c>
      <c r="L265" s="5"/>
    </row>
    <row r="266" spans="1:12" s="15" customFormat="1" ht="31.2" x14ac:dyDescent="0.25">
      <c r="A266" s="96">
        <v>5</v>
      </c>
      <c r="B266" s="63" t="s">
        <v>305</v>
      </c>
      <c r="C266" s="66">
        <v>918</v>
      </c>
      <c r="D266" s="26"/>
      <c r="E266" s="26"/>
      <c r="F266" s="26"/>
      <c r="G266" s="66"/>
      <c r="H266" s="26"/>
      <c r="I266" s="26"/>
      <c r="J266" s="26"/>
      <c r="K266" s="62">
        <f>K267+K302+K291+K315</f>
        <v>832877</v>
      </c>
      <c r="L266" s="5"/>
    </row>
    <row r="267" spans="1:12" s="15" customFormat="1" x14ac:dyDescent="0.25">
      <c r="A267" s="97"/>
      <c r="B267" s="63" t="s">
        <v>15</v>
      </c>
      <c r="C267" s="66">
        <v>918</v>
      </c>
      <c r="D267" s="26" t="s">
        <v>6</v>
      </c>
      <c r="E267" s="26"/>
      <c r="F267" s="26"/>
      <c r="G267" s="66"/>
      <c r="H267" s="26"/>
      <c r="I267" s="26"/>
      <c r="J267" s="26"/>
      <c r="K267" s="62">
        <f>SUM(K268+K274)</f>
        <v>33978.899999999994</v>
      </c>
      <c r="L267" s="5"/>
    </row>
    <row r="268" spans="1:12" s="15" customFormat="1" x14ac:dyDescent="0.25">
      <c r="A268" s="97"/>
      <c r="B268" s="63" t="s">
        <v>68</v>
      </c>
      <c r="C268" s="66">
        <v>918</v>
      </c>
      <c r="D268" s="26" t="s">
        <v>6</v>
      </c>
      <c r="E268" s="26" t="s">
        <v>29</v>
      </c>
      <c r="F268" s="26"/>
      <c r="G268" s="66"/>
      <c r="H268" s="26"/>
      <c r="I268" s="26"/>
      <c r="J268" s="26"/>
      <c r="K268" s="62">
        <f>SUM(K269)</f>
        <v>0</v>
      </c>
      <c r="L268" s="5"/>
    </row>
    <row r="269" spans="1:12" s="15" customFormat="1" x14ac:dyDescent="0.25">
      <c r="A269" s="97"/>
      <c r="B269" s="63" t="s">
        <v>291</v>
      </c>
      <c r="C269" s="66">
        <v>918</v>
      </c>
      <c r="D269" s="26" t="s">
        <v>6</v>
      </c>
      <c r="E269" s="26" t="s">
        <v>29</v>
      </c>
      <c r="F269" s="26" t="s">
        <v>4</v>
      </c>
      <c r="G269" s="66"/>
      <c r="H269" s="26"/>
      <c r="I269" s="26"/>
      <c r="J269" s="26"/>
      <c r="K269" s="62">
        <f>SUM(K270)</f>
        <v>0</v>
      </c>
      <c r="L269" s="5"/>
    </row>
    <row r="270" spans="1:12" s="15" customFormat="1" ht="62.4" x14ac:dyDescent="0.25">
      <c r="A270" s="97"/>
      <c r="B270" s="30" t="s">
        <v>401</v>
      </c>
      <c r="C270" s="66">
        <v>918</v>
      </c>
      <c r="D270" s="26" t="s">
        <v>6</v>
      </c>
      <c r="E270" s="26" t="s">
        <v>29</v>
      </c>
      <c r="F270" s="26" t="s">
        <v>4</v>
      </c>
      <c r="G270" s="66">
        <v>1</v>
      </c>
      <c r="H270" s="26"/>
      <c r="I270" s="26"/>
      <c r="J270" s="26"/>
      <c r="K270" s="62">
        <f>SUM(K271)</f>
        <v>0</v>
      </c>
      <c r="L270" s="5"/>
    </row>
    <row r="271" spans="1:12" s="15" customFormat="1" ht="31.2" x14ac:dyDescent="0.25">
      <c r="A271" s="97"/>
      <c r="B271" s="30" t="s">
        <v>402</v>
      </c>
      <c r="C271" s="66">
        <v>918</v>
      </c>
      <c r="D271" s="26" t="s">
        <v>6</v>
      </c>
      <c r="E271" s="26" t="s">
        <v>29</v>
      </c>
      <c r="F271" s="26" t="s">
        <v>4</v>
      </c>
      <c r="G271" s="66">
        <v>1</v>
      </c>
      <c r="H271" s="26" t="s">
        <v>2</v>
      </c>
      <c r="I271" s="26"/>
      <c r="J271" s="26"/>
      <c r="K271" s="62">
        <f>SUM(K272)</f>
        <v>0</v>
      </c>
      <c r="L271" s="5"/>
    </row>
    <row r="272" spans="1:12" s="15" customFormat="1" ht="78" x14ac:dyDescent="0.25">
      <c r="A272" s="97"/>
      <c r="B272" s="30" t="s">
        <v>345</v>
      </c>
      <c r="C272" s="66">
        <v>918</v>
      </c>
      <c r="D272" s="26" t="s">
        <v>6</v>
      </c>
      <c r="E272" s="26" t="s">
        <v>29</v>
      </c>
      <c r="F272" s="26" t="s">
        <v>4</v>
      </c>
      <c r="G272" s="66">
        <v>1</v>
      </c>
      <c r="H272" s="26" t="s">
        <v>2</v>
      </c>
      <c r="I272" s="26" t="s">
        <v>195</v>
      </c>
      <c r="J272" s="26"/>
      <c r="K272" s="62">
        <f>SUM(K273)</f>
        <v>0</v>
      </c>
      <c r="L272" s="5"/>
    </row>
    <row r="273" spans="1:12" s="15" customFormat="1" ht="31.2" x14ac:dyDescent="0.25">
      <c r="A273" s="97"/>
      <c r="B273" s="30" t="s">
        <v>72</v>
      </c>
      <c r="C273" s="66">
        <v>918</v>
      </c>
      <c r="D273" s="26" t="s">
        <v>6</v>
      </c>
      <c r="E273" s="26" t="s">
        <v>29</v>
      </c>
      <c r="F273" s="26" t="s">
        <v>4</v>
      </c>
      <c r="G273" s="66">
        <v>1</v>
      </c>
      <c r="H273" s="26" t="s">
        <v>2</v>
      </c>
      <c r="I273" s="26" t="s">
        <v>195</v>
      </c>
      <c r="J273" s="26" t="s">
        <v>53</v>
      </c>
      <c r="K273" s="62"/>
      <c r="L273" s="5"/>
    </row>
    <row r="274" spans="1:12" s="15" customFormat="1" x14ac:dyDescent="0.25">
      <c r="A274" s="97"/>
      <c r="B274" s="63" t="s">
        <v>68</v>
      </c>
      <c r="C274" s="66">
        <v>918</v>
      </c>
      <c r="D274" s="26" t="s">
        <v>6</v>
      </c>
      <c r="E274" s="26" t="s">
        <v>69</v>
      </c>
      <c r="F274" s="26"/>
      <c r="G274" s="66"/>
      <c r="H274" s="26"/>
      <c r="I274" s="26"/>
      <c r="J274" s="26"/>
      <c r="K274" s="62">
        <f>SUM(K275)</f>
        <v>33978.899999999994</v>
      </c>
      <c r="L274" s="5"/>
    </row>
    <row r="275" spans="1:12" s="15" customFormat="1" x14ac:dyDescent="0.25">
      <c r="A275" s="97"/>
      <c r="B275" s="63" t="s">
        <v>291</v>
      </c>
      <c r="C275" s="66">
        <v>918</v>
      </c>
      <c r="D275" s="26" t="s">
        <v>6</v>
      </c>
      <c r="E275" s="26" t="s">
        <v>69</v>
      </c>
      <c r="F275" s="26" t="s">
        <v>4</v>
      </c>
      <c r="G275" s="66"/>
      <c r="H275" s="26"/>
      <c r="I275" s="26"/>
      <c r="J275" s="26"/>
      <c r="K275" s="62">
        <f>SUM(K276)</f>
        <v>33978.899999999994</v>
      </c>
      <c r="L275" s="5"/>
    </row>
    <row r="276" spans="1:12" s="15" customFormat="1" ht="62.4" x14ac:dyDescent="0.25">
      <c r="A276" s="97"/>
      <c r="B276" s="30" t="s">
        <v>401</v>
      </c>
      <c r="C276" s="66">
        <v>918</v>
      </c>
      <c r="D276" s="26" t="s">
        <v>6</v>
      </c>
      <c r="E276" s="26" t="s">
        <v>69</v>
      </c>
      <c r="F276" s="26" t="s">
        <v>4</v>
      </c>
      <c r="G276" s="66">
        <v>1</v>
      </c>
      <c r="H276" s="26"/>
      <c r="I276" s="26"/>
      <c r="J276" s="26"/>
      <c r="K276" s="62">
        <f>SUM(K277+K284)</f>
        <v>33978.899999999994</v>
      </c>
      <c r="L276" s="5"/>
    </row>
    <row r="277" spans="1:12" s="15" customFormat="1" ht="31.2" x14ac:dyDescent="0.25">
      <c r="A277" s="97"/>
      <c r="B277" s="30" t="s">
        <v>402</v>
      </c>
      <c r="C277" s="66">
        <v>918</v>
      </c>
      <c r="D277" s="26" t="s">
        <v>6</v>
      </c>
      <c r="E277" s="26" t="s">
        <v>69</v>
      </c>
      <c r="F277" s="26" t="s">
        <v>4</v>
      </c>
      <c r="G277" s="66">
        <v>1</v>
      </c>
      <c r="H277" s="26" t="s">
        <v>2</v>
      </c>
      <c r="I277" s="26"/>
      <c r="J277" s="26"/>
      <c r="K277" s="62">
        <f>SUM(K278+K282)</f>
        <v>25100.199999999997</v>
      </c>
      <c r="L277" s="5"/>
    </row>
    <row r="278" spans="1:12" s="15" customFormat="1" ht="46.8" x14ac:dyDescent="0.25">
      <c r="A278" s="97"/>
      <c r="B278" s="63" t="s">
        <v>65</v>
      </c>
      <c r="C278" s="66">
        <v>918</v>
      </c>
      <c r="D278" s="26" t="s">
        <v>6</v>
      </c>
      <c r="E278" s="26" t="s">
        <v>69</v>
      </c>
      <c r="F278" s="26" t="s">
        <v>4</v>
      </c>
      <c r="G278" s="66">
        <v>1</v>
      </c>
      <c r="H278" s="26" t="s">
        <v>2</v>
      </c>
      <c r="I278" s="26" t="s">
        <v>82</v>
      </c>
      <c r="J278" s="26"/>
      <c r="K278" s="62">
        <f>SUM(K279:K281)</f>
        <v>25100.199999999997</v>
      </c>
      <c r="L278" s="5"/>
    </row>
    <row r="279" spans="1:12" s="15" customFormat="1" ht="46.8" x14ac:dyDescent="0.25">
      <c r="A279" s="97"/>
      <c r="B279" s="63" t="s">
        <v>116</v>
      </c>
      <c r="C279" s="66">
        <v>918</v>
      </c>
      <c r="D279" s="26" t="s">
        <v>6</v>
      </c>
      <c r="E279" s="26" t="s">
        <v>69</v>
      </c>
      <c r="F279" s="26" t="s">
        <v>4</v>
      </c>
      <c r="G279" s="66">
        <v>1</v>
      </c>
      <c r="H279" s="26" t="s">
        <v>2</v>
      </c>
      <c r="I279" s="26" t="s">
        <v>82</v>
      </c>
      <c r="J279" s="26" t="s">
        <v>47</v>
      </c>
      <c r="K279" s="62">
        <v>20308.3</v>
      </c>
      <c r="L279" s="5"/>
    </row>
    <row r="280" spans="1:12" s="15" customFormat="1" ht="31.2" x14ac:dyDescent="0.25">
      <c r="A280" s="97"/>
      <c r="B280" s="63" t="s">
        <v>117</v>
      </c>
      <c r="C280" s="66">
        <v>918</v>
      </c>
      <c r="D280" s="26" t="s">
        <v>6</v>
      </c>
      <c r="E280" s="26" t="s">
        <v>69</v>
      </c>
      <c r="F280" s="26" t="s">
        <v>4</v>
      </c>
      <c r="G280" s="66">
        <v>1</v>
      </c>
      <c r="H280" s="26" t="s">
        <v>2</v>
      </c>
      <c r="I280" s="26" t="s">
        <v>82</v>
      </c>
      <c r="J280" s="26" t="s">
        <v>48</v>
      </c>
      <c r="K280" s="62">
        <v>4609.8999999999996</v>
      </c>
      <c r="L280" s="5"/>
    </row>
    <row r="281" spans="1:12" s="15" customFormat="1" x14ac:dyDescent="0.25">
      <c r="A281" s="97"/>
      <c r="B281" s="63" t="s">
        <v>49</v>
      </c>
      <c r="C281" s="66">
        <v>918</v>
      </c>
      <c r="D281" s="26" t="s">
        <v>6</v>
      </c>
      <c r="E281" s="26" t="s">
        <v>69</v>
      </c>
      <c r="F281" s="26" t="s">
        <v>4</v>
      </c>
      <c r="G281" s="66">
        <v>1</v>
      </c>
      <c r="H281" s="26" t="s">
        <v>2</v>
      </c>
      <c r="I281" s="26" t="s">
        <v>82</v>
      </c>
      <c r="J281" s="26" t="s">
        <v>50</v>
      </c>
      <c r="K281" s="62">
        <v>182</v>
      </c>
      <c r="L281" s="5"/>
    </row>
    <row r="282" spans="1:12" s="15" customFormat="1" ht="31.2" x14ac:dyDescent="0.25">
      <c r="A282" s="97"/>
      <c r="B282" s="30" t="s">
        <v>275</v>
      </c>
      <c r="C282" s="66">
        <v>918</v>
      </c>
      <c r="D282" s="26" t="s">
        <v>6</v>
      </c>
      <c r="E282" s="26" t="s">
        <v>69</v>
      </c>
      <c r="F282" s="26" t="s">
        <v>4</v>
      </c>
      <c r="G282" s="26" t="s">
        <v>87</v>
      </c>
      <c r="H282" s="26" t="s">
        <v>2</v>
      </c>
      <c r="I282" s="26" t="s">
        <v>172</v>
      </c>
      <c r="J282" s="67"/>
      <c r="K282" s="62">
        <f>K283</f>
        <v>0</v>
      </c>
      <c r="L282" s="5"/>
    </row>
    <row r="283" spans="1:12" s="15" customFormat="1" ht="31.2" x14ac:dyDescent="0.25">
      <c r="A283" s="97"/>
      <c r="B283" s="30" t="s">
        <v>117</v>
      </c>
      <c r="C283" s="66">
        <v>918</v>
      </c>
      <c r="D283" s="26" t="s">
        <v>6</v>
      </c>
      <c r="E283" s="26" t="s">
        <v>69</v>
      </c>
      <c r="F283" s="26" t="s">
        <v>4</v>
      </c>
      <c r="G283" s="26" t="s">
        <v>87</v>
      </c>
      <c r="H283" s="26" t="s">
        <v>2</v>
      </c>
      <c r="I283" s="26" t="s">
        <v>172</v>
      </c>
      <c r="J283" s="67" t="s">
        <v>48</v>
      </c>
      <c r="K283" s="62"/>
      <c r="L283" s="31"/>
    </row>
    <row r="284" spans="1:12" s="15" customFormat="1" ht="46.8" x14ac:dyDescent="0.25">
      <c r="A284" s="97"/>
      <c r="B284" s="30" t="s">
        <v>403</v>
      </c>
      <c r="C284" s="66">
        <v>918</v>
      </c>
      <c r="D284" s="26" t="s">
        <v>6</v>
      </c>
      <c r="E284" s="26" t="s">
        <v>69</v>
      </c>
      <c r="F284" s="26" t="s">
        <v>4</v>
      </c>
      <c r="G284" s="66">
        <v>1</v>
      </c>
      <c r="H284" s="26" t="s">
        <v>4</v>
      </c>
      <c r="I284" s="26"/>
      <c r="J284" s="26"/>
      <c r="K284" s="62">
        <f>SUM(K285+K289)</f>
        <v>8878.7000000000007</v>
      </c>
      <c r="L284" s="5"/>
    </row>
    <row r="285" spans="1:12" s="15" customFormat="1" x14ac:dyDescent="0.25">
      <c r="A285" s="97"/>
      <c r="B285" s="63" t="s">
        <v>46</v>
      </c>
      <c r="C285" s="66">
        <v>918</v>
      </c>
      <c r="D285" s="26" t="s">
        <v>6</v>
      </c>
      <c r="E285" s="26" t="s">
        <v>69</v>
      </c>
      <c r="F285" s="26" t="s">
        <v>4</v>
      </c>
      <c r="G285" s="66">
        <v>1</v>
      </c>
      <c r="H285" s="26" t="s">
        <v>4</v>
      </c>
      <c r="I285" s="26" t="s">
        <v>76</v>
      </c>
      <c r="J285" s="26"/>
      <c r="K285" s="62">
        <f>SUM(K286:K288)</f>
        <v>8855.9000000000015</v>
      </c>
      <c r="L285" s="5"/>
    </row>
    <row r="286" spans="1:12" s="15" customFormat="1" ht="46.8" x14ac:dyDescent="0.25">
      <c r="A286" s="97"/>
      <c r="B286" s="63" t="s">
        <v>116</v>
      </c>
      <c r="C286" s="66">
        <v>918</v>
      </c>
      <c r="D286" s="26" t="s">
        <v>6</v>
      </c>
      <c r="E286" s="26" t="s">
        <v>69</v>
      </c>
      <c r="F286" s="26" t="s">
        <v>4</v>
      </c>
      <c r="G286" s="66">
        <v>1</v>
      </c>
      <c r="H286" s="26" t="s">
        <v>4</v>
      </c>
      <c r="I286" s="26" t="s">
        <v>76</v>
      </c>
      <c r="J286" s="26" t="s">
        <v>47</v>
      </c>
      <c r="K286" s="62">
        <v>8791.1</v>
      </c>
      <c r="L286" s="5"/>
    </row>
    <row r="287" spans="1:12" s="15" customFormat="1" ht="31.2" x14ac:dyDescent="0.25">
      <c r="A287" s="97"/>
      <c r="B287" s="63" t="s">
        <v>117</v>
      </c>
      <c r="C287" s="66">
        <v>918</v>
      </c>
      <c r="D287" s="26" t="s">
        <v>6</v>
      </c>
      <c r="E287" s="26" t="s">
        <v>69</v>
      </c>
      <c r="F287" s="26" t="s">
        <v>4</v>
      </c>
      <c r="G287" s="66">
        <v>1</v>
      </c>
      <c r="H287" s="26" t="s">
        <v>4</v>
      </c>
      <c r="I287" s="26" t="s">
        <v>76</v>
      </c>
      <c r="J287" s="26" t="s">
        <v>48</v>
      </c>
      <c r="K287" s="62">
        <v>62.7</v>
      </c>
      <c r="L287" s="5"/>
    </row>
    <row r="288" spans="1:12" s="15" customFormat="1" x14ac:dyDescent="0.25">
      <c r="A288" s="97"/>
      <c r="B288" s="63" t="s">
        <v>49</v>
      </c>
      <c r="C288" s="66">
        <v>918</v>
      </c>
      <c r="D288" s="26" t="s">
        <v>6</v>
      </c>
      <c r="E288" s="26" t="s">
        <v>69</v>
      </c>
      <c r="F288" s="26" t="s">
        <v>4</v>
      </c>
      <c r="G288" s="66">
        <v>1</v>
      </c>
      <c r="H288" s="26" t="s">
        <v>4</v>
      </c>
      <c r="I288" s="26" t="s">
        <v>76</v>
      </c>
      <c r="J288" s="26" t="s">
        <v>50</v>
      </c>
      <c r="K288" s="62">
        <v>2.1</v>
      </c>
      <c r="L288" s="5"/>
    </row>
    <row r="289" spans="1:13" s="15" customFormat="1" ht="15.75" customHeight="1" x14ac:dyDescent="0.25">
      <c r="A289" s="97"/>
      <c r="B289" s="63" t="s">
        <v>205</v>
      </c>
      <c r="C289" s="69">
        <v>918</v>
      </c>
      <c r="D289" s="26" t="s">
        <v>6</v>
      </c>
      <c r="E289" s="26" t="s">
        <v>69</v>
      </c>
      <c r="F289" s="26" t="s">
        <v>4</v>
      </c>
      <c r="G289" s="66">
        <v>1</v>
      </c>
      <c r="H289" s="26" t="s">
        <v>4</v>
      </c>
      <c r="I289" s="26" t="s">
        <v>204</v>
      </c>
      <c r="J289" s="26"/>
      <c r="K289" s="62">
        <f>SUM(K290)</f>
        <v>22.8</v>
      </c>
      <c r="L289" s="5"/>
    </row>
    <row r="290" spans="1:13" s="15" customFormat="1" ht="31.2" x14ac:dyDescent="0.25">
      <c r="A290" s="97"/>
      <c r="B290" s="63" t="s">
        <v>117</v>
      </c>
      <c r="C290" s="69">
        <v>918</v>
      </c>
      <c r="D290" s="26" t="s">
        <v>6</v>
      </c>
      <c r="E290" s="26" t="s">
        <v>69</v>
      </c>
      <c r="F290" s="26" t="s">
        <v>4</v>
      </c>
      <c r="G290" s="66">
        <v>1</v>
      </c>
      <c r="H290" s="26" t="s">
        <v>4</v>
      </c>
      <c r="I290" s="26" t="s">
        <v>204</v>
      </c>
      <c r="J290" s="26" t="s">
        <v>48</v>
      </c>
      <c r="K290" s="62">
        <v>22.8</v>
      </c>
      <c r="L290" s="5"/>
    </row>
    <row r="291" spans="1:13" s="15" customFormat="1" x14ac:dyDescent="0.25">
      <c r="A291" s="97"/>
      <c r="B291" s="63" t="s">
        <v>40</v>
      </c>
      <c r="C291" s="66">
        <v>918</v>
      </c>
      <c r="D291" s="67" t="s">
        <v>7</v>
      </c>
      <c r="E291" s="26"/>
      <c r="F291" s="26"/>
      <c r="G291" s="66"/>
      <c r="H291" s="26"/>
      <c r="I291" s="26"/>
      <c r="J291" s="26"/>
      <c r="K291" s="62">
        <f>SUM(K292)</f>
        <v>677689.6</v>
      </c>
      <c r="L291" s="5"/>
    </row>
    <row r="292" spans="1:13" s="15" customFormat="1" x14ac:dyDescent="0.25">
      <c r="A292" s="97"/>
      <c r="B292" s="63" t="s">
        <v>232</v>
      </c>
      <c r="C292" s="66">
        <v>918</v>
      </c>
      <c r="D292" s="67" t="s">
        <v>7</v>
      </c>
      <c r="E292" s="26" t="s">
        <v>4</v>
      </c>
      <c r="F292" s="26"/>
      <c r="G292" s="66"/>
      <c r="H292" s="26"/>
      <c r="I292" s="26"/>
      <c r="J292" s="26"/>
      <c r="K292" s="62">
        <f>K293</f>
        <v>677689.6</v>
      </c>
      <c r="L292" s="5"/>
    </row>
    <row r="293" spans="1:13" s="15" customFormat="1" x14ac:dyDescent="0.25">
      <c r="A293" s="97"/>
      <c r="B293" s="30" t="s">
        <v>306</v>
      </c>
      <c r="C293" s="66">
        <v>918</v>
      </c>
      <c r="D293" s="67" t="s">
        <v>7</v>
      </c>
      <c r="E293" s="26" t="s">
        <v>4</v>
      </c>
      <c r="F293" s="26" t="s">
        <v>4</v>
      </c>
      <c r="G293" s="26"/>
      <c r="H293" s="26"/>
      <c r="I293" s="26"/>
      <c r="J293" s="67"/>
      <c r="K293" s="62">
        <f>K294</f>
        <v>677689.6</v>
      </c>
      <c r="L293" s="5"/>
    </row>
    <row r="294" spans="1:13" s="15" customFormat="1" ht="62.4" x14ac:dyDescent="0.25">
      <c r="A294" s="97"/>
      <c r="B294" s="30" t="s">
        <v>401</v>
      </c>
      <c r="C294" s="66">
        <v>918</v>
      </c>
      <c r="D294" s="67" t="s">
        <v>7</v>
      </c>
      <c r="E294" s="26" t="s">
        <v>4</v>
      </c>
      <c r="F294" s="26" t="s">
        <v>4</v>
      </c>
      <c r="G294" s="26" t="s">
        <v>87</v>
      </c>
      <c r="H294" s="26"/>
      <c r="I294" s="26"/>
      <c r="J294" s="67"/>
      <c r="K294" s="62">
        <f>K295</f>
        <v>677689.6</v>
      </c>
      <c r="L294" s="5"/>
    </row>
    <row r="295" spans="1:13" s="15" customFormat="1" ht="31.2" x14ac:dyDescent="0.25">
      <c r="A295" s="97"/>
      <c r="B295" s="30" t="s">
        <v>402</v>
      </c>
      <c r="C295" s="66">
        <v>918</v>
      </c>
      <c r="D295" s="67" t="s">
        <v>7</v>
      </c>
      <c r="E295" s="26" t="s">
        <v>4</v>
      </c>
      <c r="F295" s="26" t="s">
        <v>4</v>
      </c>
      <c r="G295" s="26" t="s">
        <v>87</v>
      </c>
      <c r="H295" s="26" t="s">
        <v>2</v>
      </c>
      <c r="I295" s="26"/>
      <c r="J295" s="67"/>
      <c r="K295" s="62">
        <f>K296+K298+K300</f>
        <v>677689.6</v>
      </c>
      <c r="L295" s="5"/>
    </row>
    <row r="296" spans="1:13" s="15" customFormat="1" x14ac:dyDescent="0.25">
      <c r="A296" s="97"/>
      <c r="B296" s="63" t="s">
        <v>349</v>
      </c>
      <c r="C296" s="66">
        <v>918</v>
      </c>
      <c r="D296" s="67" t="s">
        <v>7</v>
      </c>
      <c r="E296" s="26" t="s">
        <v>4</v>
      </c>
      <c r="F296" s="26" t="s">
        <v>4</v>
      </c>
      <c r="G296" s="26" t="s">
        <v>87</v>
      </c>
      <c r="H296" s="26" t="s">
        <v>2</v>
      </c>
      <c r="I296" s="26" t="s">
        <v>348</v>
      </c>
      <c r="J296" s="67"/>
      <c r="K296" s="62">
        <f>K297</f>
        <v>0</v>
      </c>
      <c r="L296" s="5"/>
    </row>
    <row r="297" spans="1:13" s="15" customFormat="1" ht="31.2" x14ac:dyDescent="0.25">
      <c r="A297" s="97"/>
      <c r="B297" s="30" t="s">
        <v>72</v>
      </c>
      <c r="C297" s="66">
        <v>918</v>
      </c>
      <c r="D297" s="67" t="s">
        <v>7</v>
      </c>
      <c r="E297" s="26" t="s">
        <v>4</v>
      </c>
      <c r="F297" s="26" t="s">
        <v>4</v>
      </c>
      <c r="G297" s="26" t="s">
        <v>87</v>
      </c>
      <c r="H297" s="26" t="s">
        <v>2</v>
      </c>
      <c r="I297" s="26" t="s">
        <v>348</v>
      </c>
      <c r="J297" s="67" t="s">
        <v>53</v>
      </c>
      <c r="K297" s="62"/>
      <c r="L297" s="31"/>
      <c r="M297" s="32"/>
    </row>
    <row r="298" spans="1:13" s="15" customFormat="1" x14ac:dyDescent="0.25">
      <c r="A298" s="97"/>
      <c r="B298" s="63" t="s">
        <v>377</v>
      </c>
      <c r="C298" s="66">
        <v>918</v>
      </c>
      <c r="D298" s="67" t="s">
        <v>7</v>
      </c>
      <c r="E298" s="26" t="s">
        <v>4</v>
      </c>
      <c r="F298" s="26" t="s">
        <v>4</v>
      </c>
      <c r="G298" s="26" t="s">
        <v>87</v>
      </c>
      <c r="H298" s="26" t="s">
        <v>2</v>
      </c>
      <c r="I298" s="26" t="s">
        <v>378</v>
      </c>
      <c r="J298" s="67"/>
      <c r="K298" s="62">
        <f>K299</f>
        <v>677689.6</v>
      </c>
      <c r="L298" s="5"/>
    </row>
    <row r="299" spans="1:13" s="15" customFormat="1" ht="31.2" x14ac:dyDescent="0.25">
      <c r="A299" s="97"/>
      <c r="B299" s="63" t="s">
        <v>72</v>
      </c>
      <c r="C299" s="66">
        <v>918</v>
      </c>
      <c r="D299" s="67" t="s">
        <v>7</v>
      </c>
      <c r="E299" s="26" t="s">
        <v>4</v>
      </c>
      <c r="F299" s="26" t="s">
        <v>4</v>
      </c>
      <c r="G299" s="26" t="s">
        <v>87</v>
      </c>
      <c r="H299" s="26" t="s">
        <v>2</v>
      </c>
      <c r="I299" s="26" t="s">
        <v>378</v>
      </c>
      <c r="J299" s="67" t="s">
        <v>53</v>
      </c>
      <c r="K299" s="62">
        <f>637028.2+40661.4</f>
        <v>677689.6</v>
      </c>
      <c r="L299" s="31"/>
      <c r="M299" s="32"/>
    </row>
    <row r="300" spans="1:13" s="15" customFormat="1" ht="31.2" x14ac:dyDescent="0.25">
      <c r="A300" s="97"/>
      <c r="B300" s="63" t="s">
        <v>347</v>
      </c>
      <c r="C300" s="66">
        <v>918</v>
      </c>
      <c r="D300" s="67" t="s">
        <v>7</v>
      </c>
      <c r="E300" s="26" t="s">
        <v>4</v>
      </c>
      <c r="F300" s="26" t="s">
        <v>4</v>
      </c>
      <c r="G300" s="26" t="s">
        <v>87</v>
      </c>
      <c r="H300" s="26" t="s">
        <v>2</v>
      </c>
      <c r="I300" s="26" t="s">
        <v>346</v>
      </c>
      <c r="J300" s="67"/>
      <c r="K300" s="62">
        <f>K301</f>
        <v>0</v>
      </c>
      <c r="L300" s="5"/>
    </row>
    <row r="301" spans="1:13" s="15" customFormat="1" ht="31.2" x14ac:dyDescent="0.25">
      <c r="A301" s="97"/>
      <c r="B301" s="30" t="s">
        <v>72</v>
      </c>
      <c r="C301" s="66">
        <v>918</v>
      </c>
      <c r="D301" s="67" t="s">
        <v>7</v>
      </c>
      <c r="E301" s="26" t="s">
        <v>4</v>
      </c>
      <c r="F301" s="26" t="s">
        <v>4</v>
      </c>
      <c r="G301" s="26" t="s">
        <v>87</v>
      </c>
      <c r="H301" s="26" t="s">
        <v>2</v>
      </c>
      <c r="I301" s="26" t="s">
        <v>346</v>
      </c>
      <c r="J301" s="67" t="s">
        <v>53</v>
      </c>
      <c r="K301" s="62"/>
      <c r="L301" s="31"/>
      <c r="M301" s="32"/>
    </row>
    <row r="302" spans="1:13" s="15" customFormat="1" x14ac:dyDescent="0.25">
      <c r="A302" s="97"/>
      <c r="B302" s="63" t="s">
        <v>18</v>
      </c>
      <c r="C302" s="66">
        <v>918</v>
      </c>
      <c r="D302" s="67" t="s">
        <v>8</v>
      </c>
      <c r="E302" s="26"/>
      <c r="F302" s="26"/>
      <c r="G302" s="66"/>
      <c r="H302" s="26"/>
      <c r="I302" s="26"/>
      <c r="J302" s="26"/>
      <c r="K302" s="62">
        <f>K309+K303</f>
        <v>121208.5</v>
      </c>
      <c r="L302" s="5"/>
    </row>
    <row r="303" spans="1:13" s="15" customFormat="1" x14ac:dyDescent="0.25">
      <c r="A303" s="97"/>
      <c r="B303" s="63" t="s">
        <v>26</v>
      </c>
      <c r="C303" s="66">
        <v>918</v>
      </c>
      <c r="D303" s="67" t="s">
        <v>8</v>
      </c>
      <c r="E303" s="67" t="s">
        <v>4</v>
      </c>
      <c r="F303" s="26"/>
      <c r="G303" s="66"/>
      <c r="H303" s="26"/>
      <c r="I303" s="26"/>
      <c r="J303" s="26"/>
      <c r="K303" s="62">
        <f>K304</f>
        <v>121191.8</v>
      </c>
      <c r="L303" s="31"/>
      <c r="M303" s="32"/>
    </row>
    <row r="304" spans="1:13" s="15" customFormat="1" x14ac:dyDescent="0.25">
      <c r="A304" s="97"/>
      <c r="B304" s="30" t="s">
        <v>306</v>
      </c>
      <c r="C304" s="66">
        <v>918</v>
      </c>
      <c r="D304" s="67" t="s">
        <v>8</v>
      </c>
      <c r="E304" s="67" t="s">
        <v>4</v>
      </c>
      <c r="F304" s="26" t="s">
        <v>4</v>
      </c>
      <c r="G304" s="26"/>
      <c r="H304" s="26"/>
      <c r="I304" s="26"/>
      <c r="J304" s="67"/>
      <c r="K304" s="62">
        <f>K305</f>
        <v>121191.8</v>
      </c>
      <c r="L304" s="31"/>
      <c r="M304" s="32"/>
    </row>
    <row r="305" spans="1:13" s="15" customFormat="1" ht="31.2" x14ac:dyDescent="0.25">
      <c r="A305" s="97"/>
      <c r="B305" s="30" t="s">
        <v>99</v>
      </c>
      <c r="C305" s="66">
        <v>918</v>
      </c>
      <c r="D305" s="67" t="s">
        <v>8</v>
      </c>
      <c r="E305" s="67" t="s">
        <v>4</v>
      </c>
      <c r="F305" s="26" t="s">
        <v>4</v>
      </c>
      <c r="G305" s="26" t="s">
        <v>87</v>
      </c>
      <c r="H305" s="26"/>
      <c r="I305" s="26"/>
      <c r="J305" s="67"/>
      <c r="K305" s="62">
        <f>K306</f>
        <v>121191.8</v>
      </c>
      <c r="L305" s="31"/>
      <c r="M305" s="32"/>
    </row>
    <row r="306" spans="1:13" s="15" customFormat="1" ht="46.8" x14ac:dyDescent="0.25">
      <c r="A306" s="97"/>
      <c r="B306" s="30" t="s">
        <v>100</v>
      </c>
      <c r="C306" s="66">
        <v>918</v>
      </c>
      <c r="D306" s="67" t="s">
        <v>8</v>
      </c>
      <c r="E306" s="67" t="s">
        <v>4</v>
      </c>
      <c r="F306" s="26" t="s">
        <v>4</v>
      </c>
      <c r="G306" s="26" t="s">
        <v>87</v>
      </c>
      <c r="H306" s="26" t="s">
        <v>2</v>
      </c>
      <c r="I306" s="26"/>
      <c r="J306" s="67"/>
      <c r="K306" s="62">
        <f>K307</f>
        <v>121191.8</v>
      </c>
      <c r="L306" s="31"/>
      <c r="M306" s="32"/>
    </row>
    <row r="307" spans="1:13" s="15" customFormat="1" x14ac:dyDescent="0.25">
      <c r="A307" s="97"/>
      <c r="B307" s="63" t="s">
        <v>424</v>
      </c>
      <c r="C307" s="66">
        <v>918</v>
      </c>
      <c r="D307" s="67" t="s">
        <v>8</v>
      </c>
      <c r="E307" s="67" t="s">
        <v>4</v>
      </c>
      <c r="F307" s="26" t="s">
        <v>4</v>
      </c>
      <c r="G307" s="26" t="s">
        <v>87</v>
      </c>
      <c r="H307" s="26" t="s">
        <v>2</v>
      </c>
      <c r="I307" s="26" t="s">
        <v>395</v>
      </c>
      <c r="J307" s="67"/>
      <c r="K307" s="62">
        <f>K308</f>
        <v>121191.8</v>
      </c>
      <c r="L307" s="31"/>
      <c r="M307" s="32"/>
    </row>
    <row r="308" spans="1:13" s="15" customFormat="1" ht="31.2" x14ac:dyDescent="0.25">
      <c r="A308" s="97"/>
      <c r="B308" s="38" t="s">
        <v>115</v>
      </c>
      <c r="C308" s="66">
        <v>918</v>
      </c>
      <c r="D308" s="67" t="s">
        <v>8</v>
      </c>
      <c r="E308" s="67" t="s">
        <v>4</v>
      </c>
      <c r="F308" s="26" t="s">
        <v>4</v>
      </c>
      <c r="G308" s="26" t="s">
        <v>87</v>
      </c>
      <c r="H308" s="26" t="s">
        <v>2</v>
      </c>
      <c r="I308" s="26" t="s">
        <v>395</v>
      </c>
      <c r="J308" s="67" t="s">
        <v>58</v>
      </c>
      <c r="K308" s="62">
        <f>113920.2+7271.6</f>
        <v>121191.8</v>
      </c>
      <c r="L308" s="31"/>
      <c r="M308" s="32"/>
    </row>
    <row r="309" spans="1:13" s="15" customFormat="1" x14ac:dyDescent="0.25">
      <c r="A309" s="97"/>
      <c r="B309" s="63" t="s">
        <v>206</v>
      </c>
      <c r="C309" s="69">
        <v>918</v>
      </c>
      <c r="D309" s="67" t="s">
        <v>8</v>
      </c>
      <c r="E309" s="67" t="s">
        <v>7</v>
      </c>
      <c r="F309" s="26"/>
      <c r="G309" s="26"/>
      <c r="H309" s="26"/>
      <c r="I309" s="26"/>
      <c r="J309" s="67"/>
      <c r="K309" s="62">
        <f>SUM(K310)</f>
        <v>16.7</v>
      </c>
      <c r="L309" s="5"/>
    </row>
    <row r="310" spans="1:13" s="15" customFormat="1" x14ac:dyDescent="0.25">
      <c r="A310" s="97"/>
      <c r="B310" s="63" t="s">
        <v>291</v>
      </c>
      <c r="C310" s="69">
        <v>918</v>
      </c>
      <c r="D310" s="67" t="s">
        <v>8</v>
      </c>
      <c r="E310" s="67" t="s">
        <v>7</v>
      </c>
      <c r="F310" s="26" t="s">
        <v>4</v>
      </c>
      <c r="G310" s="26"/>
      <c r="H310" s="26"/>
      <c r="I310" s="26"/>
      <c r="J310" s="67"/>
      <c r="K310" s="62">
        <f>SUM(K311)</f>
        <v>16.7</v>
      </c>
      <c r="L310" s="5"/>
    </row>
    <row r="311" spans="1:13" s="15" customFormat="1" ht="62.4" x14ac:dyDescent="0.25">
      <c r="A311" s="97"/>
      <c r="B311" s="30" t="s">
        <v>401</v>
      </c>
      <c r="C311" s="69">
        <v>918</v>
      </c>
      <c r="D311" s="67" t="s">
        <v>8</v>
      </c>
      <c r="E311" s="67" t="s">
        <v>7</v>
      </c>
      <c r="F311" s="26" t="s">
        <v>4</v>
      </c>
      <c r="G311" s="26" t="s">
        <v>87</v>
      </c>
      <c r="H311" s="26"/>
      <c r="I311" s="26"/>
      <c r="J311" s="67"/>
      <c r="K311" s="62">
        <f>SUM(K312)</f>
        <v>16.7</v>
      </c>
      <c r="L311" s="5"/>
    </row>
    <row r="312" spans="1:13" s="15" customFormat="1" ht="46.8" x14ac:dyDescent="0.25">
      <c r="A312" s="97"/>
      <c r="B312" s="30" t="s">
        <v>403</v>
      </c>
      <c r="C312" s="69">
        <v>918</v>
      </c>
      <c r="D312" s="67" t="s">
        <v>8</v>
      </c>
      <c r="E312" s="67" t="s">
        <v>7</v>
      </c>
      <c r="F312" s="26" t="s">
        <v>4</v>
      </c>
      <c r="G312" s="26" t="s">
        <v>87</v>
      </c>
      <c r="H312" s="26" t="s">
        <v>4</v>
      </c>
      <c r="I312" s="26"/>
      <c r="J312" s="67"/>
      <c r="K312" s="62">
        <f>SUM(K313)</f>
        <v>16.7</v>
      </c>
      <c r="L312" s="5"/>
    </row>
    <row r="313" spans="1:13" s="15" customFormat="1" x14ac:dyDescent="0.25">
      <c r="A313" s="97"/>
      <c r="B313" s="63" t="s">
        <v>208</v>
      </c>
      <c r="C313" s="69">
        <v>918</v>
      </c>
      <c r="D313" s="67" t="s">
        <v>8</v>
      </c>
      <c r="E313" s="67" t="s">
        <v>7</v>
      </c>
      <c r="F313" s="26" t="s">
        <v>4</v>
      </c>
      <c r="G313" s="26" t="s">
        <v>87</v>
      </c>
      <c r="H313" s="26" t="s">
        <v>4</v>
      </c>
      <c r="I313" s="26" t="s">
        <v>207</v>
      </c>
      <c r="J313" s="67"/>
      <c r="K313" s="62">
        <f>SUM(K314)</f>
        <v>16.7</v>
      </c>
      <c r="L313" s="5"/>
    </row>
    <row r="314" spans="1:13" s="15" customFormat="1" ht="31.2" x14ac:dyDescent="0.25">
      <c r="A314" s="97"/>
      <c r="B314" s="63" t="s">
        <v>117</v>
      </c>
      <c r="C314" s="69">
        <v>918</v>
      </c>
      <c r="D314" s="67" t="s">
        <v>8</v>
      </c>
      <c r="E314" s="67" t="s">
        <v>7</v>
      </c>
      <c r="F314" s="26" t="s">
        <v>4</v>
      </c>
      <c r="G314" s="26" t="s">
        <v>87</v>
      </c>
      <c r="H314" s="26" t="s">
        <v>4</v>
      </c>
      <c r="I314" s="26" t="s">
        <v>207</v>
      </c>
      <c r="J314" s="67" t="s">
        <v>48</v>
      </c>
      <c r="K314" s="62">
        <v>16.7</v>
      </c>
      <c r="L314" s="5"/>
    </row>
    <row r="315" spans="1:13" s="15" customFormat="1" x14ac:dyDescent="0.25">
      <c r="A315" s="65"/>
      <c r="B315" s="35" t="s">
        <v>60</v>
      </c>
      <c r="C315" s="66">
        <v>918</v>
      </c>
      <c r="D315" s="26" t="s">
        <v>23</v>
      </c>
      <c r="E315" s="26"/>
      <c r="F315" s="26"/>
      <c r="G315" s="66"/>
      <c r="H315" s="26"/>
      <c r="I315" s="26"/>
      <c r="J315" s="67"/>
      <c r="K315" s="62">
        <f>K316</f>
        <v>0</v>
      </c>
      <c r="L315" s="5"/>
    </row>
    <row r="316" spans="1:13" s="15" customFormat="1" x14ac:dyDescent="0.25">
      <c r="A316" s="65"/>
      <c r="B316" s="35" t="s">
        <v>236</v>
      </c>
      <c r="C316" s="66">
        <v>918</v>
      </c>
      <c r="D316" s="26" t="s">
        <v>23</v>
      </c>
      <c r="E316" s="26" t="s">
        <v>5</v>
      </c>
      <c r="F316" s="26"/>
      <c r="G316" s="66"/>
      <c r="H316" s="26"/>
      <c r="I316" s="26"/>
      <c r="J316" s="67"/>
      <c r="K316" s="62">
        <f>K317</f>
        <v>0</v>
      </c>
      <c r="L316" s="5"/>
    </row>
    <row r="317" spans="1:13" s="15" customFormat="1" x14ac:dyDescent="0.25">
      <c r="A317" s="65"/>
      <c r="B317" s="35" t="s">
        <v>291</v>
      </c>
      <c r="C317" s="66">
        <v>918</v>
      </c>
      <c r="D317" s="26" t="s">
        <v>23</v>
      </c>
      <c r="E317" s="26" t="s">
        <v>5</v>
      </c>
      <c r="F317" s="26" t="s">
        <v>4</v>
      </c>
      <c r="G317" s="66"/>
      <c r="H317" s="26"/>
      <c r="I317" s="26"/>
      <c r="J317" s="67"/>
      <c r="K317" s="62">
        <f>K318</f>
        <v>0</v>
      </c>
      <c r="L317" s="5"/>
    </row>
    <row r="318" spans="1:13" s="15" customFormat="1" ht="62.4" x14ac:dyDescent="0.25">
      <c r="A318" s="65"/>
      <c r="B318" s="30" t="s">
        <v>401</v>
      </c>
      <c r="C318" s="66">
        <v>918</v>
      </c>
      <c r="D318" s="26" t="s">
        <v>23</v>
      </c>
      <c r="E318" s="26" t="s">
        <v>5</v>
      </c>
      <c r="F318" s="26" t="s">
        <v>4</v>
      </c>
      <c r="G318" s="66">
        <v>1</v>
      </c>
      <c r="H318" s="26"/>
      <c r="I318" s="26"/>
      <c r="J318" s="67"/>
      <c r="K318" s="62">
        <f>K319</f>
        <v>0</v>
      </c>
      <c r="L318" s="5"/>
    </row>
    <row r="319" spans="1:13" s="15" customFormat="1" ht="31.2" x14ac:dyDescent="0.25">
      <c r="A319" s="65"/>
      <c r="B319" s="30" t="s">
        <v>402</v>
      </c>
      <c r="C319" s="66">
        <v>918</v>
      </c>
      <c r="D319" s="26" t="s">
        <v>23</v>
      </c>
      <c r="E319" s="26" t="s">
        <v>5</v>
      </c>
      <c r="F319" s="26" t="s">
        <v>4</v>
      </c>
      <c r="G319" s="66">
        <v>1</v>
      </c>
      <c r="H319" s="26" t="s">
        <v>2</v>
      </c>
      <c r="I319" s="26"/>
      <c r="J319" s="67"/>
      <c r="K319" s="62">
        <f>K320+K322</f>
        <v>0</v>
      </c>
      <c r="L319" s="5"/>
    </row>
    <row r="320" spans="1:13" s="15" customFormat="1" ht="78" x14ac:dyDescent="0.25">
      <c r="A320" s="65"/>
      <c r="B320" s="63" t="s">
        <v>345</v>
      </c>
      <c r="C320" s="66">
        <v>918</v>
      </c>
      <c r="D320" s="26" t="s">
        <v>23</v>
      </c>
      <c r="E320" s="26" t="s">
        <v>5</v>
      </c>
      <c r="F320" s="26" t="s">
        <v>4</v>
      </c>
      <c r="G320" s="26" t="s">
        <v>87</v>
      </c>
      <c r="H320" s="26" t="s">
        <v>2</v>
      </c>
      <c r="I320" s="26" t="s">
        <v>195</v>
      </c>
      <c r="J320" s="67"/>
      <c r="K320" s="62">
        <f>K321</f>
        <v>0</v>
      </c>
      <c r="L320" s="5"/>
    </row>
    <row r="321" spans="1:12" s="15" customFormat="1" ht="31.2" x14ac:dyDescent="0.25">
      <c r="A321" s="65"/>
      <c r="B321" s="35" t="s">
        <v>72</v>
      </c>
      <c r="C321" s="66">
        <v>918</v>
      </c>
      <c r="D321" s="26" t="s">
        <v>23</v>
      </c>
      <c r="E321" s="26" t="s">
        <v>5</v>
      </c>
      <c r="F321" s="26" t="s">
        <v>4</v>
      </c>
      <c r="G321" s="26" t="s">
        <v>87</v>
      </c>
      <c r="H321" s="26" t="s">
        <v>2</v>
      </c>
      <c r="I321" s="26" t="s">
        <v>195</v>
      </c>
      <c r="J321" s="67" t="s">
        <v>53</v>
      </c>
      <c r="K321" s="62"/>
      <c r="L321" s="5"/>
    </row>
    <row r="322" spans="1:12" s="15" customFormat="1" ht="93.6" x14ac:dyDescent="0.25">
      <c r="A322" s="65"/>
      <c r="B322" s="71" t="s">
        <v>419</v>
      </c>
      <c r="C322" s="66">
        <v>918</v>
      </c>
      <c r="D322" s="26" t="s">
        <v>23</v>
      </c>
      <c r="E322" s="26" t="s">
        <v>5</v>
      </c>
      <c r="F322" s="26" t="s">
        <v>4</v>
      </c>
      <c r="G322" s="66">
        <v>1</v>
      </c>
      <c r="H322" s="26" t="s">
        <v>2</v>
      </c>
      <c r="I322" s="26" t="s">
        <v>252</v>
      </c>
      <c r="J322" s="26"/>
      <c r="K322" s="62">
        <f>K323</f>
        <v>0</v>
      </c>
      <c r="L322" s="5"/>
    </row>
    <row r="323" spans="1:12" s="15" customFormat="1" ht="31.2" x14ac:dyDescent="0.25">
      <c r="A323" s="65"/>
      <c r="B323" s="35" t="s">
        <v>72</v>
      </c>
      <c r="C323" s="66">
        <v>918</v>
      </c>
      <c r="D323" s="26" t="s">
        <v>23</v>
      </c>
      <c r="E323" s="26" t="s">
        <v>5</v>
      </c>
      <c r="F323" s="26" t="s">
        <v>4</v>
      </c>
      <c r="G323" s="66">
        <v>1</v>
      </c>
      <c r="H323" s="26" t="s">
        <v>2</v>
      </c>
      <c r="I323" s="26" t="s">
        <v>252</v>
      </c>
      <c r="J323" s="26" t="s">
        <v>53</v>
      </c>
      <c r="K323" s="62"/>
      <c r="L323" s="5"/>
    </row>
    <row r="324" spans="1:12" s="15" customFormat="1" ht="33.75" customHeight="1" x14ac:dyDescent="0.25">
      <c r="A324" s="99">
        <v>6</v>
      </c>
      <c r="B324" s="63" t="s">
        <v>384</v>
      </c>
      <c r="C324" s="69">
        <v>920</v>
      </c>
      <c r="D324" s="67"/>
      <c r="E324" s="67"/>
      <c r="F324" s="67"/>
      <c r="G324" s="69"/>
      <c r="H324" s="67"/>
      <c r="I324" s="67"/>
      <c r="J324" s="67"/>
      <c r="K324" s="62">
        <f>SUM(K325)</f>
        <v>122061.6</v>
      </c>
      <c r="L324" s="5"/>
    </row>
    <row r="325" spans="1:12" s="15" customFormat="1" x14ac:dyDescent="0.25">
      <c r="A325" s="99"/>
      <c r="B325" s="63" t="s">
        <v>14</v>
      </c>
      <c r="C325" s="69">
        <v>920</v>
      </c>
      <c r="D325" s="67" t="s">
        <v>5</v>
      </c>
      <c r="E325" s="67"/>
      <c r="F325" s="67"/>
      <c r="G325" s="69"/>
      <c r="H325" s="67"/>
      <c r="I325" s="67"/>
      <c r="J325" s="67"/>
      <c r="K325" s="62">
        <f>SUM(K326)</f>
        <v>122061.6</v>
      </c>
      <c r="L325" s="5"/>
    </row>
    <row r="326" spans="1:12" s="15" customFormat="1" ht="31.2" x14ac:dyDescent="0.25">
      <c r="A326" s="99"/>
      <c r="B326" s="63" t="s">
        <v>196</v>
      </c>
      <c r="C326" s="69">
        <v>920</v>
      </c>
      <c r="D326" s="67" t="s">
        <v>5</v>
      </c>
      <c r="E326" s="26" t="s">
        <v>21</v>
      </c>
      <c r="F326" s="67"/>
      <c r="G326" s="69"/>
      <c r="H326" s="67"/>
      <c r="I326" s="67"/>
      <c r="J326" s="67"/>
      <c r="K326" s="62">
        <f>SUM(K327)</f>
        <v>122061.6</v>
      </c>
      <c r="L326" s="5"/>
    </row>
    <row r="327" spans="1:12" s="15" customFormat="1" ht="31.2" x14ac:dyDescent="0.25">
      <c r="A327" s="99"/>
      <c r="B327" s="30" t="s">
        <v>134</v>
      </c>
      <c r="C327" s="69">
        <v>920</v>
      </c>
      <c r="D327" s="67" t="s">
        <v>5</v>
      </c>
      <c r="E327" s="26" t="s">
        <v>21</v>
      </c>
      <c r="F327" s="67" t="s">
        <v>39</v>
      </c>
      <c r="G327" s="69"/>
      <c r="H327" s="67"/>
      <c r="I327" s="67"/>
      <c r="J327" s="67"/>
      <c r="K327" s="62">
        <f>SUM(K328+K350+K356)</f>
        <v>122061.6</v>
      </c>
      <c r="L327" s="5"/>
    </row>
    <row r="328" spans="1:12" s="15" customFormat="1" ht="31.2" x14ac:dyDescent="0.25">
      <c r="A328" s="99"/>
      <c r="B328" s="30" t="s">
        <v>148</v>
      </c>
      <c r="C328" s="69">
        <v>920</v>
      </c>
      <c r="D328" s="67" t="s">
        <v>5</v>
      </c>
      <c r="E328" s="26" t="s">
        <v>21</v>
      </c>
      <c r="F328" s="67" t="s">
        <v>39</v>
      </c>
      <c r="G328" s="69">
        <v>1</v>
      </c>
      <c r="H328" s="67"/>
      <c r="I328" s="67"/>
      <c r="J328" s="67"/>
      <c r="K328" s="62">
        <f>SUM(K329+K339)</f>
        <v>71241.400000000009</v>
      </c>
      <c r="L328" s="5"/>
    </row>
    <row r="329" spans="1:12" s="15" customFormat="1" ht="31.2" x14ac:dyDescent="0.25">
      <c r="A329" s="99"/>
      <c r="B329" s="30" t="s">
        <v>119</v>
      </c>
      <c r="C329" s="69">
        <v>920</v>
      </c>
      <c r="D329" s="67" t="s">
        <v>5</v>
      </c>
      <c r="E329" s="26" t="s">
        <v>21</v>
      </c>
      <c r="F329" s="67" t="s">
        <v>39</v>
      </c>
      <c r="G329" s="69">
        <v>1</v>
      </c>
      <c r="H329" s="67" t="s">
        <v>2</v>
      </c>
      <c r="I329" s="67"/>
      <c r="J329" s="67"/>
      <c r="K329" s="62">
        <f>SUM(K330+K336+K334)</f>
        <v>62600.700000000004</v>
      </c>
      <c r="L329" s="5"/>
    </row>
    <row r="330" spans="1:12" s="15" customFormat="1" ht="46.8" x14ac:dyDescent="0.25">
      <c r="A330" s="99"/>
      <c r="B330" s="30" t="s">
        <v>65</v>
      </c>
      <c r="C330" s="69">
        <v>920</v>
      </c>
      <c r="D330" s="67" t="s">
        <v>5</v>
      </c>
      <c r="E330" s="26" t="s">
        <v>21</v>
      </c>
      <c r="F330" s="67" t="s">
        <v>39</v>
      </c>
      <c r="G330" s="69">
        <v>1</v>
      </c>
      <c r="H330" s="67" t="s">
        <v>2</v>
      </c>
      <c r="I330" s="67" t="s">
        <v>82</v>
      </c>
      <c r="J330" s="67"/>
      <c r="K330" s="62">
        <f>SUM(K331:K333)</f>
        <v>53182.400000000001</v>
      </c>
      <c r="L330" s="5"/>
    </row>
    <row r="331" spans="1:12" s="15" customFormat="1" ht="46.8" x14ac:dyDescent="0.25">
      <c r="A331" s="99"/>
      <c r="B331" s="63" t="s">
        <v>116</v>
      </c>
      <c r="C331" s="69">
        <v>920</v>
      </c>
      <c r="D331" s="67" t="s">
        <v>5</v>
      </c>
      <c r="E331" s="26" t="s">
        <v>21</v>
      </c>
      <c r="F331" s="67" t="s">
        <v>39</v>
      </c>
      <c r="G331" s="69">
        <v>1</v>
      </c>
      <c r="H331" s="67" t="s">
        <v>2</v>
      </c>
      <c r="I331" s="67" t="s">
        <v>82</v>
      </c>
      <c r="J331" s="67" t="s">
        <v>47</v>
      </c>
      <c r="K331" s="62">
        <v>45632.800000000003</v>
      </c>
      <c r="L331" s="5"/>
    </row>
    <row r="332" spans="1:12" s="15" customFormat="1" ht="31.2" x14ac:dyDescent="0.25">
      <c r="A332" s="99"/>
      <c r="B332" s="63" t="s">
        <v>117</v>
      </c>
      <c r="C332" s="69">
        <v>920</v>
      </c>
      <c r="D332" s="67" t="s">
        <v>5</v>
      </c>
      <c r="E332" s="26" t="s">
        <v>21</v>
      </c>
      <c r="F332" s="67" t="s">
        <v>39</v>
      </c>
      <c r="G332" s="69">
        <v>1</v>
      </c>
      <c r="H332" s="67" t="s">
        <v>2</v>
      </c>
      <c r="I332" s="67" t="s">
        <v>82</v>
      </c>
      <c r="J332" s="67" t="s">
        <v>48</v>
      </c>
      <c r="K332" s="62">
        <v>7381.6</v>
      </c>
      <c r="L332" s="5"/>
    </row>
    <row r="333" spans="1:12" s="15" customFormat="1" x14ac:dyDescent="0.25">
      <c r="A333" s="99"/>
      <c r="B333" s="63" t="s">
        <v>49</v>
      </c>
      <c r="C333" s="69">
        <v>920</v>
      </c>
      <c r="D333" s="67" t="s">
        <v>5</v>
      </c>
      <c r="E333" s="26" t="s">
        <v>21</v>
      </c>
      <c r="F333" s="67" t="s">
        <v>39</v>
      </c>
      <c r="G333" s="69">
        <v>1</v>
      </c>
      <c r="H333" s="67" t="s">
        <v>2</v>
      </c>
      <c r="I333" s="67" t="s">
        <v>82</v>
      </c>
      <c r="J333" s="67" t="s">
        <v>50</v>
      </c>
      <c r="K333" s="62">
        <v>168</v>
      </c>
      <c r="L333" s="5"/>
    </row>
    <row r="334" spans="1:12" s="15" customFormat="1" x14ac:dyDescent="0.25">
      <c r="A334" s="99"/>
      <c r="B334" s="30" t="s">
        <v>415</v>
      </c>
      <c r="C334" s="69">
        <v>920</v>
      </c>
      <c r="D334" s="67" t="s">
        <v>5</v>
      </c>
      <c r="E334" s="26" t="s">
        <v>21</v>
      </c>
      <c r="F334" s="67" t="s">
        <v>39</v>
      </c>
      <c r="G334" s="69">
        <v>1</v>
      </c>
      <c r="H334" s="67" t="s">
        <v>2</v>
      </c>
      <c r="I334" s="67" t="s">
        <v>145</v>
      </c>
      <c r="J334" s="67"/>
      <c r="K334" s="62">
        <f>SUM(K335)</f>
        <v>728.6</v>
      </c>
      <c r="L334" s="5"/>
    </row>
    <row r="335" spans="1:12" s="15" customFormat="1" ht="31.2" x14ac:dyDescent="0.25">
      <c r="A335" s="99"/>
      <c r="B335" s="63" t="s">
        <v>117</v>
      </c>
      <c r="C335" s="69">
        <v>920</v>
      </c>
      <c r="D335" s="67" t="s">
        <v>5</v>
      </c>
      <c r="E335" s="26" t="s">
        <v>21</v>
      </c>
      <c r="F335" s="67" t="s">
        <v>39</v>
      </c>
      <c r="G335" s="69">
        <v>1</v>
      </c>
      <c r="H335" s="67" t="s">
        <v>2</v>
      </c>
      <c r="I335" s="67" t="s">
        <v>145</v>
      </c>
      <c r="J335" s="67" t="s">
        <v>48</v>
      </c>
      <c r="K335" s="62">
        <v>728.6</v>
      </c>
      <c r="L335" s="5"/>
    </row>
    <row r="336" spans="1:12" s="15" customFormat="1" ht="46.8" x14ac:dyDescent="0.3">
      <c r="A336" s="99"/>
      <c r="B336" s="36" t="s">
        <v>416</v>
      </c>
      <c r="C336" s="69">
        <v>920</v>
      </c>
      <c r="D336" s="67" t="s">
        <v>5</v>
      </c>
      <c r="E336" s="26" t="s">
        <v>21</v>
      </c>
      <c r="F336" s="26" t="s">
        <v>39</v>
      </c>
      <c r="G336" s="26" t="s">
        <v>87</v>
      </c>
      <c r="H336" s="26" t="s">
        <v>2</v>
      </c>
      <c r="I336" s="26" t="s">
        <v>129</v>
      </c>
      <c r="J336" s="67"/>
      <c r="K336" s="62">
        <f>SUM(K337:K338)</f>
        <v>8689.7000000000007</v>
      </c>
      <c r="L336" s="5"/>
    </row>
    <row r="337" spans="1:12" s="15" customFormat="1" ht="31.2" x14ac:dyDescent="0.25">
      <c r="A337" s="99"/>
      <c r="B337" s="63" t="s">
        <v>117</v>
      </c>
      <c r="C337" s="69">
        <v>920</v>
      </c>
      <c r="D337" s="67" t="s">
        <v>5</v>
      </c>
      <c r="E337" s="26" t="s">
        <v>21</v>
      </c>
      <c r="F337" s="26" t="s">
        <v>39</v>
      </c>
      <c r="G337" s="26" t="s">
        <v>87</v>
      </c>
      <c r="H337" s="26" t="s">
        <v>2</v>
      </c>
      <c r="I337" s="26" t="s">
        <v>129</v>
      </c>
      <c r="J337" s="67" t="s">
        <v>48</v>
      </c>
      <c r="K337" s="62">
        <v>8689.7000000000007</v>
      </c>
      <c r="L337" s="5"/>
    </row>
    <row r="338" spans="1:12" s="15" customFormat="1" x14ac:dyDescent="0.25">
      <c r="A338" s="99"/>
      <c r="B338" s="63" t="s">
        <v>22</v>
      </c>
      <c r="C338" s="69">
        <v>920</v>
      </c>
      <c r="D338" s="67" t="s">
        <v>5</v>
      </c>
      <c r="E338" s="26" t="s">
        <v>21</v>
      </c>
      <c r="F338" s="26" t="s">
        <v>39</v>
      </c>
      <c r="G338" s="26" t="s">
        <v>87</v>
      </c>
      <c r="H338" s="26" t="s">
        <v>2</v>
      </c>
      <c r="I338" s="26" t="s">
        <v>129</v>
      </c>
      <c r="J338" s="67" t="s">
        <v>57</v>
      </c>
      <c r="K338" s="62"/>
      <c r="L338" s="5"/>
    </row>
    <row r="339" spans="1:12" s="15" customFormat="1" ht="46.8" x14ac:dyDescent="0.25">
      <c r="A339" s="99"/>
      <c r="B339" s="63" t="s">
        <v>307</v>
      </c>
      <c r="C339" s="69">
        <v>920</v>
      </c>
      <c r="D339" s="67" t="s">
        <v>5</v>
      </c>
      <c r="E339" s="26" t="s">
        <v>21</v>
      </c>
      <c r="F339" s="67" t="s">
        <v>39</v>
      </c>
      <c r="G339" s="69">
        <v>1</v>
      </c>
      <c r="H339" s="67" t="s">
        <v>4</v>
      </c>
      <c r="I339" s="67"/>
      <c r="J339" s="67"/>
      <c r="K339" s="62">
        <f>SUM(K340+K344+K346+K348)</f>
        <v>8640.6999999999989</v>
      </c>
      <c r="L339" s="5"/>
    </row>
    <row r="340" spans="1:12" s="15" customFormat="1" x14ac:dyDescent="0.25">
      <c r="A340" s="99"/>
      <c r="B340" s="63" t="s">
        <v>46</v>
      </c>
      <c r="C340" s="69">
        <v>920</v>
      </c>
      <c r="D340" s="67" t="s">
        <v>5</v>
      </c>
      <c r="E340" s="26" t="s">
        <v>21</v>
      </c>
      <c r="F340" s="67" t="s">
        <v>39</v>
      </c>
      <c r="G340" s="69">
        <v>1</v>
      </c>
      <c r="H340" s="67" t="s">
        <v>4</v>
      </c>
      <c r="I340" s="67" t="s">
        <v>76</v>
      </c>
      <c r="J340" s="67"/>
      <c r="K340" s="62">
        <f>SUM(K341:K343)</f>
        <v>8640.6999999999989</v>
      </c>
      <c r="L340" s="5"/>
    </row>
    <row r="341" spans="1:12" s="15" customFormat="1" ht="46.8" x14ac:dyDescent="0.25">
      <c r="A341" s="99"/>
      <c r="B341" s="63" t="s">
        <v>116</v>
      </c>
      <c r="C341" s="69">
        <v>920</v>
      </c>
      <c r="D341" s="67" t="s">
        <v>5</v>
      </c>
      <c r="E341" s="26" t="s">
        <v>21</v>
      </c>
      <c r="F341" s="67" t="s">
        <v>39</v>
      </c>
      <c r="G341" s="69">
        <v>1</v>
      </c>
      <c r="H341" s="67" t="s">
        <v>4</v>
      </c>
      <c r="I341" s="67" t="s">
        <v>76</v>
      </c>
      <c r="J341" s="67" t="s">
        <v>47</v>
      </c>
      <c r="K341" s="62">
        <v>8377.2999999999993</v>
      </c>
      <c r="L341" s="5"/>
    </row>
    <row r="342" spans="1:12" s="15" customFormat="1" ht="31.2" x14ac:dyDescent="0.25">
      <c r="A342" s="99"/>
      <c r="B342" s="63" t="s">
        <v>117</v>
      </c>
      <c r="C342" s="69">
        <v>920</v>
      </c>
      <c r="D342" s="67" t="s">
        <v>5</v>
      </c>
      <c r="E342" s="26" t="s">
        <v>21</v>
      </c>
      <c r="F342" s="67" t="s">
        <v>39</v>
      </c>
      <c r="G342" s="69">
        <v>1</v>
      </c>
      <c r="H342" s="67" t="s">
        <v>4</v>
      </c>
      <c r="I342" s="67" t="s">
        <v>76</v>
      </c>
      <c r="J342" s="67" t="s">
        <v>48</v>
      </c>
      <c r="K342" s="62">
        <f>8209.9-7948.5</f>
        <v>261.39999999999964</v>
      </c>
      <c r="L342" s="5"/>
    </row>
    <row r="343" spans="1:12" s="15" customFormat="1" x14ac:dyDescent="0.25">
      <c r="A343" s="99"/>
      <c r="B343" s="63" t="s">
        <v>49</v>
      </c>
      <c r="C343" s="69">
        <v>920</v>
      </c>
      <c r="D343" s="67" t="s">
        <v>5</v>
      </c>
      <c r="E343" s="26" t="s">
        <v>21</v>
      </c>
      <c r="F343" s="67" t="s">
        <v>39</v>
      </c>
      <c r="G343" s="69">
        <v>1</v>
      </c>
      <c r="H343" s="67" t="s">
        <v>4</v>
      </c>
      <c r="I343" s="67" t="s">
        <v>76</v>
      </c>
      <c r="J343" s="67" t="s">
        <v>50</v>
      </c>
      <c r="K343" s="62">
        <v>2</v>
      </c>
      <c r="L343" s="5"/>
    </row>
    <row r="344" spans="1:12" s="15" customFormat="1" ht="18.75" customHeight="1" x14ac:dyDescent="0.25">
      <c r="A344" s="99"/>
      <c r="B344" s="63" t="s">
        <v>205</v>
      </c>
      <c r="C344" s="69">
        <v>920</v>
      </c>
      <c r="D344" s="26" t="s">
        <v>5</v>
      </c>
      <c r="E344" s="26" t="s">
        <v>21</v>
      </c>
      <c r="F344" s="26" t="s">
        <v>39</v>
      </c>
      <c r="G344" s="66">
        <v>1</v>
      </c>
      <c r="H344" s="26" t="s">
        <v>4</v>
      </c>
      <c r="I344" s="26" t="s">
        <v>204</v>
      </c>
      <c r="J344" s="26"/>
      <c r="K344" s="62">
        <f>K345</f>
        <v>0</v>
      </c>
      <c r="L344" s="5"/>
    </row>
    <row r="345" spans="1:12" s="15" customFormat="1" ht="31.2" x14ac:dyDescent="0.25">
      <c r="A345" s="99"/>
      <c r="B345" s="63" t="s">
        <v>117</v>
      </c>
      <c r="C345" s="69">
        <v>920</v>
      </c>
      <c r="D345" s="26" t="s">
        <v>5</v>
      </c>
      <c r="E345" s="26" t="s">
        <v>21</v>
      </c>
      <c r="F345" s="26" t="s">
        <v>39</v>
      </c>
      <c r="G345" s="66">
        <v>1</v>
      </c>
      <c r="H345" s="26" t="s">
        <v>4</v>
      </c>
      <c r="I345" s="26" t="s">
        <v>204</v>
      </c>
      <c r="J345" s="26" t="s">
        <v>48</v>
      </c>
      <c r="K345" s="62"/>
      <c r="L345" s="5"/>
    </row>
    <row r="346" spans="1:12" s="15" customFormat="1" ht="31.2" x14ac:dyDescent="0.25">
      <c r="A346" s="99"/>
      <c r="B346" s="70" t="s">
        <v>212</v>
      </c>
      <c r="C346" s="69">
        <v>920</v>
      </c>
      <c r="D346" s="26" t="s">
        <v>5</v>
      </c>
      <c r="E346" s="26" t="s">
        <v>21</v>
      </c>
      <c r="F346" s="26" t="s">
        <v>39</v>
      </c>
      <c r="G346" s="26" t="s">
        <v>87</v>
      </c>
      <c r="H346" s="26" t="s">
        <v>4</v>
      </c>
      <c r="I346" s="26" t="s">
        <v>211</v>
      </c>
      <c r="J346" s="26"/>
      <c r="K346" s="62">
        <f>K347</f>
        <v>0</v>
      </c>
      <c r="L346" s="5"/>
    </row>
    <row r="347" spans="1:12" s="15" customFormat="1" ht="31.2" x14ac:dyDescent="0.25">
      <c r="A347" s="99"/>
      <c r="B347" s="63" t="s">
        <v>117</v>
      </c>
      <c r="C347" s="69">
        <v>920</v>
      </c>
      <c r="D347" s="26" t="s">
        <v>5</v>
      </c>
      <c r="E347" s="26" t="s">
        <v>21</v>
      </c>
      <c r="F347" s="26" t="s">
        <v>39</v>
      </c>
      <c r="G347" s="26" t="s">
        <v>87</v>
      </c>
      <c r="H347" s="26" t="s">
        <v>4</v>
      </c>
      <c r="I347" s="26" t="s">
        <v>211</v>
      </c>
      <c r="J347" s="26" t="s">
        <v>48</v>
      </c>
      <c r="K347" s="62"/>
      <c r="L347" s="5"/>
    </row>
    <row r="348" spans="1:12" s="15" customFormat="1" ht="31.2" x14ac:dyDescent="0.25">
      <c r="A348" s="99"/>
      <c r="B348" s="63" t="s">
        <v>209</v>
      </c>
      <c r="C348" s="69">
        <v>920</v>
      </c>
      <c r="D348" s="26" t="s">
        <v>5</v>
      </c>
      <c r="E348" s="26" t="s">
        <v>21</v>
      </c>
      <c r="F348" s="26" t="s">
        <v>39</v>
      </c>
      <c r="G348" s="26" t="s">
        <v>87</v>
      </c>
      <c r="H348" s="26" t="s">
        <v>4</v>
      </c>
      <c r="I348" s="26" t="s">
        <v>210</v>
      </c>
      <c r="J348" s="26"/>
      <c r="K348" s="62">
        <f>K349</f>
        <v>0</v>
      </c>
      <c r="L348" s="5"/>
    </row>
    <row r="349" spans="1:12" s="15" customFormat="1" ht="31.2" x14ac:dyDescent="0.25">
      <c r="A349" s="99"/>
      <c r="B349" s="63" t="s">
        <v>117</v>
      </c>
      <c r="C349" s="69">
        <v>920</v>
      </c>
      <c r="D349" s="26" t="s">
        <v>5</v>
      </c>
      <c r="E349" s="26" t="s">
        <v>21</v>
      </c>
      <c r="F349" s="26" t="s">
        <v>39</v>
      </c>
      <c r="G349" s="26" t="s">
        <v>87</v>
      </c>
      <c r="H349" s="26" t="s">
        <v>4</v>
      </c>
      <c r="I349" s="26" t="s">
        <v>210</v>
      </c>
      <c r="J349" s="26" t="s">
        <v>48</v>
      </c>
      <c r="K349" s="62"/>
      <c r="L349" s="5"/>
    </row>
    <row r="350" spans="1:12" s="15" customFormat="1" x14ac:dyDescent="0.25">
      <c r="A350" s="99"/>
      <c r="B350" s="30" t="s">
        <v>149</v>
      </c>
      <c r="C350" s="69">
        <v>920</v>
      </c>
      <c r="D350" s="67" t="s">
        <v>5</v>
      </c>
      <c r="E350" s="26" t="s">
        <v>21</v>
      </c>
      <c r="F350" s="67" t="s">
        <v>39</v>
      </c>
      <c r="G350" s="69">
        <v>2</v>
      </c>
      <c r="H350" s="67"/>
      <c r="I350" s="67"/>
      <c r="J350" s="67"/>
      <c r="K350" s="62">
        <f>SUM(K351)</f>
        <v>11558.800000000001</v>
      </c>
      <c r="L350" s="5"/>
    </row>
    <row r="351" spans="1:12" s="15" customFormat="1" ht="46.8" x14ac:dyDescent="0.25">
      <c r="A351" s="99"/>
      <c r="B351" s="30" t="s">
        <v>388</v>
      </c>
      <c r="C351" s="69">
        <v>920</v>
      </c>
      <c r="D351" s="67" t="s">
        <v>5</v>
      </c>
      <c r="E351" s="26" t="s">
        <v>21</v>
      </c>
      <c r="F351" s="67" t="s">
        <v>39</v>
      </c>
      <c r="G351" s="69">
        <v>2</v>
      </c>
      <c r="H351" s="67" t="s">
        <v>2</v>
      </c>
      <c r="I351" s="67"/>
      <c r="J351" s="67"/>
      <c r="K351" s="62">
        <f>SUM(K352)</f>
        <v>11558.800000000001</v>
      </c>
      <c r="L351" s="5"/>
    </row>
    <row r="352" spans="1:12" s="15" customFormat="1" ht="46.8" x14ac:dyDescent="0.25">
      <c r="A352" s="99"/>
      <c r="B352" s="63" t="s">
        <v>65</v>
      </c>
      <c r="C352" s="69">
        <v>920</v>
      </c>
      <c r="D352" s="67" t="s">
        <v>5</v>
      </c>
      <c r="E352" s="26" t="s">
        <v>21</v>
      </c>
      <c r="F352" s="67" t="s">
        <v>39</v>
      </c>
      <c r="G352" s="69">
        <v>2</v>
      </c>
      <c r="H352" s="67" t="s">
        <v>2</v>
      </c>
      <c r="I352" s="67" t="s">
        <v>82</v>
      </c>
      <c r="J352" s="67"/>
      <c r="K352" s="62">
        <f>SUM(K353:K355)</f>
        <v>11558.800000000001</v>
      </c>
      <c r="L352" s="5"/>
    </row>
    <row r="353" spans="1:12" s="15" customFormat="1" ht="46.8" x14ac:dyDescent="0.25">
      <c r="A353" s="99"/>
      <c r="B353" s="63" t="s">
        <v>116</v>
      </c>
      <c r="C353" s="69">
        <v>920</v>
      </c>
      <c r="D353" s="67" t="s">
        <v>5</v>
      </c>
      <c r="E353" s="26" t="s">
        <v>21</v>
      </c>
      <c r="F353" s="67" t="s">
        <v>39</v>
      </c>
      <c r="G353" s="69">
        <v>2</v>
      </c>
      <c r="H353" s="67" t="s">
        <v>2</v>
      </c>
      <c r="I353" s="67" t="s">
        <v>82</v>
      </c>
      <c r="J353" s="67" t="s">
        <v>47</v>
      </c>
      <c r="K353" s="62">
        <v>10791.5</v>
      </c>
      <c r="L353" s="5"/>
    </row>
    <row r="354" spans="1:12" s="15" customFormat="1" ht="31.2" x14ac:dyDescent="0.25">
      <c r="A354" s="99"/>
      <c r="B354" s="63" t="s">
        <v>117</v>
      </c>
      <c r="C354" s="69">
        <v>920</v>
      </c>
      <c r="D354" s="67" t="s">
        <v>5</v>
      </c>
      <c r="E354" s="26" t="s">
        <v>21</v>
      </c>
      <c r="F354" s="67" t="s">
        <v>39</v>
      </c>
      <c r="G354" s="69">
        <v>2</v>
      </c>
      <c r="H354" s="67" t="s">
        <v>2</v>
      </c>
      <c r="I354" s="67" t="s">
        <v>82</v>
      </c>
      <c r="J354" s="67" t="s">
        <v>48</v>
      </c>
      <c r="K354" s="62">
        <f>11000.6-10233.3</f>
        <v>767.30000000000109</v>
      </c>
      <c r="L354" s="5"/>
    </row>
    <row r="355" spans="1:12" s="15" customFormat="1" x14ac:dyDescent="0.25">
      <c r="A355" s="99"/>
      <c r="B355" s="63" t="s">
        <v>49</v>
      </c>
      <c r="C355" s="69">
        <v>920</v>
      </c>
      <c r="D355" s="67" t="s">
        <v>5</v>
      </c>
      <c r="E355" s="26" t="s">
        <v>21</v>
      </c>
      <c r="F355" s="67" t="s">
        <v>39</v>
      </c>
      <c r="G355" s="69">
        <v>2</v>
      </c>
      <c r="H355" s="67" t="s">
        <v>2</v>
      </c>
      <c r="I355" s="67" t="s">
        <v>82</v>
      </c>
      <c r="J355" s="67" t="s">
        <v>50</v>
      </c>
      <c r="K355" s="62"/>
      <c r="L355" s="5"/>
    </row>
    <row r="356" spans="1:12" s="15" customFormat="1" x14ac:dyDescent="0.25">
      <c r="A356" s="99"/>
      <c r="B356" s="30" t="s">
        <v>150</v>
      </c>
      <c r="C356" s="69">
        <v>920</v>
      </c>
      <c r="D356" s="67" t="s">
        <v>5</v>
      </c>
      <c r="E356" s="26" t="s">
        <v>21</v>
      </c>
      <c r="F356" s="67" t="s">
        <v>39</v>
      </c>
      <c r="G356" s="69">
        <v>3</v>
      </c>
      <c r="H356" s="67"/>
      <c r="I356" s="67"/>
      <c r="J356" s="67"/>
      <c r="K356" s="62">
        <f t="shared" ref="K356" si="18">SUM(K357)</f>
        <v>39261.399999999994</v>
      </c>
      <c r="L356" s="5"/>
    </row>
    <row r="357" spans="1:12" s="15" customFormat="1" ht="78" x14ac:dyDescent="0.25">
      <c r="A357" s="99"/>
      <c r="B357" s="40" t="s">
        <v>101</v>
      </c>
      <c r="C357" s="69">
        <v>920</v>
      </c>
      <c r="D357" s="67" t="s">
        <v>5</v>
      </c>
      <c r="E357" s="26" t="s">
        <v>21</v>
      </c>
      <c r="F357" s="67" t="s">
        <v>39</v>
      </c>
      <c r="G357" s="69">
        <v>3</v>
      </c>
      <c r="H357" s="67" t="s">
        <v>2</v>
      </c>
      <c r="I357" s="67"/>
      <c r="J357" s="67"/>
      <c r="K357" s="62">
        <f>SUM(K358)</f>
        <v>39261.399999999994</v>
      </c>
      <c r="L357" s="5"/>
    </row>
    <row r="358" spans="1:12" s="15" customFormat="1" ht="46.8" x14ac:dyDescent="0.25">
      <c r="A358" s="99"/>
      <c r="B358" s="63" t="s">
        <v>65</v>
      </c>
      <c r="C358" s="69">
        <v>920</v>
      </c>
      <c r="D358" s="67" t="s">
        <v>5</v>
      </c>
      <c r="E358" s="26" t="s">
        <v>21</v>
      </c>
      <c r="F358" s="67" t="s">
        <v>39</v>
      </c>
      <c r="G358" s="69">
        <v>3</v>
      </c>
      <c r="H358" s="67" t="s">
        <v>2</v>
      </c>
      <c r="I358" s="67" t="s">
        <v>82</v>
      </c>
      <c r="J358" s="67"/>
      <c r="K358" s="62">
        <f>SUM(K359:K361)</f>
        <v>39261.399999999994</v>
      </c>
      <c r="L358" s="5"/>
    </row>
    <row r="359" spans="1:12" s="15" customFormat="1" ht="46.8" x14ac:dyDescent="0.25">
      <c r="A359" s="99"/>
      <c r="B359" s="63" t="s">
        <v>116</v>
      </c>
      <c r="C359" s="69">
        <v>920</v>
      </c>
      <c r="D359" s="67" t="s">
        <v>5</v>
      </c>
      <c r="E359" s="26" t="s">
        <v>21</v>
      </c>
      <c r="F359" s="67" t="s">
        <v>39</v>
      </c>
      <c r="G359" s="69">
        <v>3</v>
      </c>
      <c r="H359" s="67" t="s">
        <v>2</v>
      </c>
      <c r="I359" s="67" t="s">
        <v>82</v>
      </c>
      <c r="J359" s="67" t="s">
        <v>47</v>
      </c>
      <c r="K359" s="62">
        <v>27537.1</v>
      </c>
      <c r="L359" s="5"/>
    </row>
    <row r="360" spans="1:12" s="15" customFormat="1" ht="31.2" x14ac:dyDescent="0.25">
      <c r="A360" s="99"/>
      <c r="B360" s="63" t="s">
        <v>117</v>
      </c>
      <c r="C360" s="69">
        <v>920</v>
      </c>
      <c r="D360" s="67" t="s">
        <v>5</v>
      </c>
      <c r="E360" s="26" t="s">
        <v>21</v>
      </c>
      <c r="F360" s="67" t="s">
        <v>39</v>
      </c>
      <c r="G360" s="69">
        <v>3</v>
      </c>
      <c r="H360" s="67" t="s">
        <v>2</v>
      </c>
      <c r="I360" s="67" t="s">
        <v>82</v>
      </c>
      <c r="J360" s="67" t="s">
        <v>48</v>
      </c>
      <c r="K360" s="62">
        <f>37838-26170.9</f>
        <v>11667.099999999999</v>
      </c>
      <c r="L360" s="5"/>
    </row>
    <row r="361" spans="1:12" s="15" customFormat="1" x14ac:dyDescent="0.25">
      <c r="A361" s="99"/>
      <c r="B361" s="63" t="s">
        <v>49</v>
      </c>
      <c r="C361" s="69">
        <v>920</v>
      </c>
      <c r="D361" s="67" t="s">
        <v>5</v>
      </c>
      <c r="E361" s="26" t="s">
        <v>21</v>
      </c>
      <c r="F361" s="67" t="s">
        <v>39</v>
      </c>
      <c r="G361" s="69">
        <v>3</v>
      </c>
      <c r="H361" s="67" t="s">
        <v>2</v>
      </c>
      <c r="I361" s="67" t="s">
        <v>82</v>
      </c>
      <c r="J361" s="67" t="s">
        <v>50</v>
      </c>
      <c r="K361" s="62">
        <v>57.2</v>
      </c>
      <c r="L361" s="5"/>
    </row>
    <row r="362" spans="1:12" s="15" customFormat="1" ht="31.2" x14ac:dyDescent="0.25">
      <c r="A362" s="93">
        <v>7</v>
      </c>
      <c r="B362" s="63" t="s">
        <v>308</v>
      </c>
      <c r="C362" s="69">
        <v>921</v>
      </c>
      <c r="D362" s="67"/>
      <c r="E362" s="67"/>
      <c r="F362" s="67"/>
      <c r="G362" s="69"/>
      <c r="H362" s="67"/>
      <c r="I362" s="67"/>
      <c r="J362" s="67"/>
      <c r="K362" s="62">
        <f>SUM(K363+K394+K387)</f>
        <v>132829.59999999998</v>
      </c>
      <c r="L362" s="5"/>
    </row>
    <row r="363" spans="1:12" s="15" customFormat="1" x14ac:dyDescent="0.25">
      <c r="A363" s="94"/>
      <c r="B363" s="63" t="s">
        <v>1</v>
      </c>
      <c r="C363" s="69">
        <v>921</v>
      </c>
      <c r="D363" s="67" t="s">
        <v>2</v>
      </c>
      <c r="E363" s="67"/>
      <c r="F363" s="67"/>
      <c r="G363" s="69"/>
      <c r="H363" s="67"/>
      <c r="I363" s="67"/>
      <c r="J363" s="67"/>
      <c r="K363" s="62">
        <f t="shared" ref="K363" si="19">SUM(K364)</f>
        <v>40607.699999999997</v>
      </c>
      <c r="L363" s="5"/>
    </row>
    <row r="364" spans="1:12" s="15" customFormat="1" x14ac:dyDescent="0.25">
      <c r="A364" s="94"/>
      <c r="B364" s="63" t="s">
        <v>9</v>
      </c>
      <c r="C364" s="69">
        <v>921</v>
      </c>
      <c r="D364" s="67" t="s">
        <v>2</v>
      </c>
      <c r="E364" s="67" t="s">
        <v>39</v>
      </c>
      <c r="F364" s="67"/>
      <c r="G364" s="69"/>
      <c r="H364" s="67"/>
      <c r="I364" s="67"/>
      <c r="J364" s="67"/>
      <c r="K364" s="62">
        <f>SUM(K365+K383)</f>
        <v>40607.699999999997</v>
      </c>
      <c r="L364" s="5"/>
    </row>
    <row r="365" spans="1:12" s="15" customFormat="1" x14ac:dyDescent="0.25">
      <c r="A365" s="94"/>
      <c r="B365" s="30" t="s">
        <v>151</v>
      </c>
      <c r="C365" s="69">
        <v>921</v>
      </c>
      <c r="D365" s="67" t="s">
        <v>2</v>
      </c>
      <c r="E365" s="67" t="s">
        <v>39</v>
      </c>
      <c r="F365" s="67" t="s">
        <v>89</v>
      </c>
      <c r="G365" s="69"/>
      <c r="H365" s="67"/>
      <c r="I365" s="67"/>
      <c r="J365" s="67"/>
      <c r="K365" s="62">
        <f>K366</f>
        <v>40607.699999999997</v>
      </c>
      <c r="L365" s="5"/>
    </row>
    <row r="366" spans="1:12" s="15" customFormat="1" ht="46.8" x14ac:dyDescent="0.25">
      <c r="A366" s="94"/>
      <c r="B366" s="30" t="s">
        <v>303</v>
      </c>
      <c r="C366" s="69">
        <v>921</v>
      </c>
      <c r="D366" s="67" t="s">
        <v>2</v>
      </c>
      <c r="E366" s="67" t="s">
        <v>39</v>
      </c>
      <c r="F366" s="67" t="s">
        <v>89</v>
      </c>
      <c r="G366" s="69">
        <v>1</v>
      </c>
      <c r="H366" s="67"/>
      <c r="I366" s="67"/>
      <c r="J366" s="67"/>
      <c r="K366" s="62">
        <f>SUM(K367+K370+K377)</f>
        <v>40607.699999999997</v>
      </c>
      <c r="L366" s="5"/>
    </row>
    <row r="367" spans="1:12" s="15" customFormat="1" x14ac:dyDescent="0.25">
      <c r="A367" s="94"/>
      <c r="B367" s="30" t="s">
        <v>379</v>
      </c>
      <c r="C367" s="69">
        <v>921</v>
      </c>
      <c r="D367" s="67" t="s">
        <v>2</v>
      </c>
      <c r="E367" s="67" t="s">
        <v>39</v>
      </c>
      <c r="F367" s="67" t="s">
        <v>89</v>
      </c>
      <c r="G367" s="69">
        <v>1</v>
      </c>
      <c r="H367" s="67" t="s">
        <v>2</v>
      </c>
      <c r="I367" s="67"/>
      <c r="J367" s="67"/>
      <c r="K367" s="62">
        <f>SUM(K368)</f>
        <v>21430.400000000001</v>
      </c>
      <c r="L367" s="5"/>
    </row>
    <row r="368" spans="1:12" s="15" customFormat="1" ht="46.8" x14ac:dyDescent="0.25">
      <c r="A368" s="94"/>
      <c r="B368" s="30" t="s">
        <v>65</v>
      </c>
      <c r="C368" s="69">
        <v>921</v>
      </c>
      <c r="D368" s="67" t="s">
        <v>2</v>
      </c>
      <c r="E368" s="67" t="s">
        <v>39</v>
      </c>
      <c r="F368" s="67" t="s">
        <v>89</v>
      </c>
      <c r="G368" s="69">
        <v>1</v>
      </c>
      <c r="H368" s="67" t="s">
        <v>2</v>
      </c>
      <c r="I368" s="67" t="s">
        <v>82</v>
      </c>
      <c r="J368" s="67"/>
      <c r="K368" s="62">
        <f>SUM(K369:K369)</f>
        <v>21430.400000000001</v>
      </c>
      <c r="L368" s="5"/>
    </row>
    <row r="369" spans="1:12" s="15" customFormat="1" ht="31.2" x14ac:dyDescent="0.25">
      <c r="A369" s="94"/>
      <c r="B369" s="38" t="s">
        <v>115</v>
      </c>
      <c r="C369" s="69">
        <v>921</v>
      </c>
      <c r="D369" s="67" t="s">
        <v>2</v>
      </c>
      <c r="E369" s="67" t="s">
        <v>39</v>
      </c>
      <c r="F369" s="67" t="s">
        <v>89</v>
      </c>
      <c r="G369" s="69">
        <v>1</v>
      </c>
      <c r="H369" s="67" t="s">
        <v>2</v>
      </c>
      <c r="I369" s="67" t="s">
        <v>82</v>
      </c>
      <c r="J369" s="67" t="s">
        <v>58</v>
      </c>
      <c r="K369" s="62">
        <v>21430.400000000001</v>
      </c>
      <c r="L369" s="5"/>
    </row>
    <row r="370" spans="1:12" s="15" customFormat="1" ht="46.8" x14ac:dyDescent="0.25">
      <c r="A370" s="94"/>
      <c r="B370" s="30" t="s">
        <v>309</v>
      </c>
      <c r="C370" s="69">
        <v>921</v>
      </c>
      <c r="D370" s="67" t="s">
        <v>2</v>
      </c>
      <c r="E370" s="67" t="s">
        <v>39</v>
      </c>
      <c r="F370" s="67" t="s">
        <v>89</v>
      </c>
      <c r="G370" s="69">
        <v>1</v>
      </c>
      <c r="H370" s="67" t="s">
        <v>4</v>
      </c>
      <c r="I370" s="67"/>
      <c r="J370" s="67"/>
      <c r="K370" s="62">
        <f>SUM(K371+K375)</f>
        <v>19088.100000000002</v>
      </c>
      <c r="L370" s="5"/>
    </row>
    <row r="371" spans="1:12" s="15" customFormat="1" x14ac:dyDescent="0.25">
      <c r="A371" s="94"/>
      <c r="B371" s="63" t="s">
        <v>46</v>
      </c>
      <c r="C371" s="69">
        <v>921</v>
      </c>
      <c r="D371" s="67" t="s">
        <v>2</v>
      </c>
      <c r="E371" s="67" t="s">
        <v>39</v>
      </c>
      <c r="F371" s="67" t="s">
        <v>89</v>
      </c>
      <c r="G371" s="69">
        <v>1</v>
      </c>
      <c r="H371" s="67" t="s">
        <v>4</v>
      </c>
      <c r="I371" s="67" t="s">
        <v>76</v>
      </c>
      <c r="J371" s="67"/>
      <c r="K371" s="62">
        <f>SUM(K372:K374)</f>
        <v>19018.100000000002</v>
      </c>
      <c r="L371" s="5"/>
    </row>
    <row r="372" spans="1:12" s="15" customFormat="1" ht="46.8" x14ac:dyDescent="0.25">
      <c r="A372" s="94"/>
      <c r="B372" s="63" t="s">
        <v>116</v>
      </c>
      <c r="C372" s="69">
        <v>921</v>
      </c>
      <c r="D372" s="67" t="s">
        <v>2</v>
      </c>
      <c r="E372" s="67" t="s">
        <v>39</v>
      </c>
      <c r="F372" s="67" t="s">
        <v>89</v>
      </c>
      <c r="G372" s="69">
        <v>1</v>
      </c>
      <c r="H372" s="67" t="s">
        <v>4</v>
      </c>
      <c r="I372" s="67" t="s">
        <v>76</v>
      </c>
      <c r="J372" s="67" t="s">
        <v>47</v>
      </c>
      <c r="K372" s="62">
        <v>18894.2</v>
      </c>
      <c r="L372" s="5"/>
    </row>
    <row r="373" spans="1:12" s="15" customFormat="1" ht="31.2" x14ac:dyDescent="0.25">
      <c r="A373" s="94"/>
      <c r="B373" s="63" t="s">
        <v>117</v>
      </c>
      <c r="C373" s="69">
        <v>921</v>
      </c>
      <c r="D373" s="67" t="s">
        <v>2</v>
      </c>
      <c r="E373" s="67" t="s">
        <v>39</v>
      </c>
      <c r="F373" s="67" t="s">
        <v>89</v>
      </c>
      <c r="G373" s="69">
        <v>1</v>
      </c>
      <c r="H373" s="67" t="s">
        <v>4</v>
      </c>
      <c r="I373" s="67" t="s">
        <v>76</v>
      </c>
      <c r="J373" s="67" t="s">
        <v>48</v>
      </c>
      <c r="K373" s="62">
        <f>18041-17917.1</f>
        <v>123.90000000000146</v>
      </c>
      <c r="L373" s="5"/>
    </row>
    <row r="374" spans="1:12" s="15" customFormat="1" x14ac:dyDescent="0.25">
      <c r="A374" s="94"/>
      <c r="B374" s="63" t="s">
        <v>49</v>
      </c>
      <c r="C374" s="69">
        <v>921</v>
      </c>
      <c r="D374" s="67" t="s">
        <v>2</v>
      </c>
      <c r="E374" s="67" t="s">
        <v>39</v>
      </c>
      <c r="F374" s="67" t="s">
        <v>89</v>
      </c>
      <c r="G374" s="69">
        <v>1</v>
      </c>
      <c r="H374" s="67" t="s">
        <v>4</v>
      </c>
      <c r="I374" s="67" t="s">
        <v>76</v>
      </c>
      <c r="J374" s="67" t="s">
        <v>50</v>
      </c>
      <c r="K374" s="62"/>
      <c r="L374" s="5"/>
    </row>
    <row r="375" spans="1:12" s="15" customFormat="1" ht="18" customHeight="1" x14ac:dyDescent="0.25">
      <c r="A375" s="94"/>
      <c r="B375" s="63" t="s">
        <v>205</v>
      </c>
      <c r="C375" s="69">
        <v>921</v>
      </c>
      <c r="D375" s="26" t="s">
        <v>2</v>
      </c>
      <c r="E375" s="26" t="s">
        <v>39</v>
      </c>
      <c r="F375" s="26" t="s">
        <v>89</v>
      </c>
      <c r="G375" s="66">
        <v>1</v>
      </c>
      <c r="H375" s="26" t="s">
        <v>4</v>
      </c>
      <c r="I375" s="26" t="s">
        <v>204</v>
      </c>
      <c r="J375" s="26"/>
      <c r="K375" s="62">
        <f>SUM(K376)</f>
        <v>70</v>
      </c>
      <c r="L375" s="5"/>
    </row>
    <row r="376" spans="1:12" s="15" customFormat="1" ht="31.2" x14ac:dyDescent="0.25">
      <c r="A376" s="94"/>
      <c r="B376" s="63" t="s">
        <v>117</v>
      </c>
      <c r="C376" s="69">
        <v>921</v>
      </c>
      <c r="D376" s="26" t="s">
        <v>2</v>
      </c>
      <c r="E376" s="26" t="s">
        <v>39</v>
      </c>
      <c r="F376" s="26" t="s">
        <v>89</v>
      </c>
      <c r="G376" s="66">
        <v>1</v>
      </c>
      <c r="H376" s="26" t="s">
        <v>4</v>
      </c>
      <c r="I376" s="26" t="s">
        <v>204</v>
      </c>
      <c r="J376" s="26" t="s">
        <v>48</v>
      </c>
      <c r="K376" s="62">
        <v>70</v>
      </c>
      <c r="L376" s="5"/>
    </row>
    <row r="377" spans="1:12" s="15" customFormat="1" ht="31.2" x14ac:dyDescent="0.25">
      <c r="A377" s="94"/>
      <c r="B377" s="30" t="s">
        <v>193</v>
      </c>
      <c r="C377" s="69">
        <v>921</v>
      </c>
      <c r="D377" s="67" t="s">
        <v>2</v>
      </c>
      <c r="E377" s="67" t="s">
        <v>39</v>
      </c>
      <c r="F377" s="26" t="s">
        <v>89</v>
      </c>
      <c r="G377" s="26" t="s">
        <v>87</v>
      </c>
      <c r="H377" s="26" t="s">
        <v>6</v>
      </c>
      <c r="I377" s="26"/>
      <c r="J377" s="26"/>
      <c r="K377" s="62">
        <f>K378</f>
        <v>89.2</v>
      </c>
      <c r="L377" s="5"/>
    </row>
    <row r="378" spans="1:12" s="15" customFormat="1" ht="50.25" customHeight="1" x14ac:dyDescent="0.25">
      <c r="A378" s="94"/>
      <c r="B378" s="63" t="s">
        <v>256</v>
      </c>
      <c r="C378" s="69">
        <v>921</v>
      </c>
      <c r="D378" s="67" t="s">
        <v>2</v>
      </c>
      <c r="E378" s="67" t="s">
        <v>39</v>
      </c>
      <c r="F378" s="26" t="s">
        <v>89</v>
      </c>
      <c r="G378" s="26" t="s">
        <v>87</v>
      </c>
      <c r="H378" s="26" t="s">
        <v>6</v>
      </c>
      <c r="I378" s="26" t="s">
        <v>247</v>
      </c>
      <c r="J378" s="26"/>
      <c r="K378" s="62">
        <f>K379+K380</f>
        <v>89.2</v>
      </c>
      <c r="L378" s="5"/>
    </row>
    <row r="379" spans="1:12" s="15" customFormat="1" ht="31.2" x14ac:dyDescent="0.25">
      <c r="A379" s="94"/>
      <c r="B379" s="63" t="s">
        <v>117</v>
      </c>
      <c r="C379" s="69">
        <v>921</v>
      </c>
      <c r="D379" s="67" t="s">
        <v>2</v>
      </c>
      <c r="E379" s="67" t="s">
        <v>39</v>
      </c>
      <c r="F379" s="26" t="s">
        <v>89</v>
      </c>
      <c r="G379" s="26" t="s">
        <v>87</v>
      </c>
      <c r="H379" s="26" t="s">
        <v>6</v>
      </c>
      <c r="I379" s="26" t="s">
        <v>247</v>
      </c>
      <c r="J379" s="26" t="s">
        <v>48</v>
      </c>
      <c r="K379" s="62">
        <v>89.2</v>
      </c>
      <c r="L379" s="5"/>
    </row>
    <row r="380" spans="1:12" s="15" customFormat="1" ht="31.2" x14ac:dyDescent="0.25">
      <c r="A380" s="94"/>
      <c r="B380" s="63" t="s">
        <v>72</v>
      </c>
      <c r="C380" s="69">
        <v>921</v>
      </c>
      <c r="D380" s="67" t="s">
        <v>2</v>
      </c>
      <c r="E380" s="67" t="s">
        <v>39</v>
      </c>
      <c r="F380" s="26" t="s">
        <v>89</v>
      </c>
      <c r="G380" s="26" t="s">
        <v>87</v>
      </c>
      <c r="H380" s="26" t="s">
        <v>6</v>
      </c>
      <c r="I380" s="26" t="s">
        <v>247</v>
      </c>
      <c r="J380" s="26" t="s">
        <v>53</v>
      </c>
      <c r="K380" s="62"/>
      <c r="L380" s="5"/>
    </row>
    <row r="381" spans="1:12" s="15" customFormat="1" ht="49.5" customHeight="1" x14ac:dyDescent="0.25">
      <c r="A381" s="94"/>
      <c r="B381" s="63" t="s">
        <v>256</v>
      </c>
      <c r="C381" s="69">
        <v>921</v>
      </c>
      <c r="D381" s="67" t="s">
        <v>2</v>
      </c>
      <c r="E381" s="67" t="s">
        <v>39</v>
      </c>
      <c r="F381" s="26" t="s">
        <v>89</v>
      </c>
      <c r="G381" s="26" t="s">
        <v>87</v>
      </c>
      <c r="H381" s="26" t="s">
        <v>6</v>
      </c>
      <c r="I381" s="26" t="s">
        <v>350</v>
      </c>
      <c r="J381" s="26"/>
      <c r="K381" s="62">
        <f>SUM(K382)</f>
        <v>0</v>
      </c>
      <c r="L381" s="5"/>
    </row>
    <row r="382" spans="1:12" s="15" customFormat="1" ht="31.2" x14ac:dyDescent="0.25">
      <c r="A382" s="94"/>
      <c r="B382" s="63" t="s">
        <v>72</v>
      </c>
      <c r="C382" s="69">
        <v>921</v>
      </c>
      <c r="D382" s="67" t="s">
        <v>2</v>
      </c>
      <c r="E382" s="67" t="s">
        <v>39</v>
      </c>
      <c r="F382" s="26" t="s">
        <v>89</v>
      </c>
      <c r="G382" s="26" t="s">
        <v>87</v>
      </c>
      <c r="H382" s="26" t="s">
        <v>6</v>
      </c>
      <c r="I382" s="26" t="s">
        <v>350</v>
      </c>
      <c r="J382" s="26" t="s">
        <v>53</v>
      </c>
      <c r="K382" s="62"/>
      <c r="L382" s="5"/>
    </row>
    <row r="383" spans="1:12" s="15" customFormat="1" x14ac:dyDescent="0.25">
      <c r="A383" s="94"/>
      <c r="B383" s="63" t="s">
        <v>66</v>
      </c>
      <c r="C383" s="69">
        <v>921</v>
      </c>
      <c r="D383" s="26" t="s">
        <v>2</v>
      </c>
      <c r="E383" s="26" t="s">
        <v>39</v>
      </c>
      <c r="F383" s="26" t="s">
        <v>79</v>
      </c>
      <c r="G383" s="26" t="s">
        <v>87</v>
      </c>
      <c r="H383" s="26" t="s">
        <v>6</v>
      </c>
      <c r="I383" s="67"/>
      <c r="J383" s="67"/>
      <c r="K383" s="62">
        <f>K384</f>
        <v>0</v>
      </c>
      <c r="L383" s="5"/>
    </row>
    <row r="384" spans="1:12" s="15" customFormat="1" x14ac:dyDescent="0.25">
      <c r="A384" s="94"/>
      <c r="B384" s="63" t="s">
        <v>186</v>
      </c>
      <c r="C384" s="69">
        <v>921</v>
      </c>
      <c r="D384" s="26" t="s">
        <v>2</v>
      </c>
      <c r="E384" s="26" t="s">
        <v>39</v>
      </c>
      <c r="F384" s="26" t="s">
        <v>79</v>
      </c>
      <c r="G384" s="26" t="s">
        <v>91</v>
      </c>
      <c r="H384" s="26"/>
      <c r="I384" s="26"/>
      <c r="J384" s="26"/>
      <c r="K384" s="62">
        <f>K385</f>
        <v>0</v>
      </c>
      <c r="L384" s="5"/>
    </row>
    <row r="385" spans="1:12" s="15" customFormat="1" x14ac:dyDescent="0.25">
      <c r="A385" s="94"/>
      <c r="B385" s="63" t="s">
        <v>186</v>
      </c>
      <c r="C385" s="69">
        <v>921</v>
      </c>
      <c r="D385" s="26" t="s">
        <v>2</v>
      </c>
      <c r="E385" s="26" t="s">
        <v>39</v>
      </c>
      <c r="F385" s="26" t="s">
        <v>79</v>
      </c>
      <c r="G385" s="26" t="s">
        <v>91</v>
      </c>
      <c r="H385" s="26" t="s">
        <v>74</v>
      </c>
      <c r="I385" s="26" t="s">
        <v>185</v>
      </c>
      <c r="J385" s="26"/>
      <c r="K385" s="62">
        <f>K386</f>
        <v>0</v>
      </c>
      <c r="L385" s="5"/>
    </row>
    <row r="386" spans="1:12" s="15" customFormat="1" x14ac:dyDescent="0.25">
      <c r="A386" s="94"/>
      <c r="B386" s="63" t="s">
        <v>49</v>
      </c>
      <c r="C386" s="69">
        <v>921</v>
      </c>
      <c r="D386" s="26" t="s">
        <v>2</v>
      </c>
      <c r="E386" s="26" t="s">
        <v>39</v>
      </c>
      <c r="F386" s="26" t="s">
        <v>79</v>
      </c>
      <c r="G386" s="26" t="s">
        <v>91</v>
      </c>
      <c r="H386" s="26" t="s">
        <v>74</v>
      </c>
      <c r="I386" s="26" t="s">
        <v>185</v>
      </c>
      <c r="J386" s="26" t="s">
        <v>50</v>
      </c>
      <c r="K386" s="62"/>
      <c r="L386" s="5"/>
    </row>
    <row r="387" spans="1:12" s="15" customFormat="1" x14ac:dyDescent="0.25">
      <c r="A387" s="94"/>
      <c r="B387" s="63" t="s">
        <v>18</v>
      </c>
      <c r="C387" s="69">
        <v>921</v>
      </c>
      <c r="D387" s="26" t="s">
        <v>8</v>
      </c>
      <c r="E387" s="26"/>
      <c r="F387" s="26"/>
      <c r="G387" s="26"/>
      <c r="H387" s="26"/>
      <c r="I387" s="26"/>
      <c r="J387" s="26"/>
      <c r="K387" s="62">
        <f t="shared" ref="K387:K392" si="20">SUM(K388)</f>
        <v>21</v>
      </c>
      <c r="L387" s="5"/>
    </row>
    <row r="388" spans="1:12" s="15" customFormat="1" x14ac:dyDescent="0.25">
      <c r="A388" s="94"/>
      <c r="B388" s="63" t="s">
        <v>206</v>
      </c>
      <c r="C388" s="69">
        <v>921</v>
      </c>
      <c r="D388" s="26" t="s">
        <v>8</v>
      </c>
      <c r="E388" s="26" t="s">
        <v>7</v>
      </c>
      <c r="F388" s="26"/>
      <c r="G388" s="26"/>
      <c r="H388" s="26"/>
      <c r="I388" s="26"/>
      <c r="J388" s="67"/>
      <c r="K388" s="62">
        <f t="shared" si="20"/>
        <v>21</v>
      </c>
      <c r="L388" s="5"/>
    </row>
    <row r="389" spans="1:12" s="15" customFormat="1" x14ac:dyDescent="0.25">
      <c r="A389" s="94"/>
      <c r="B389" s="30" t="s">
        <v>151</v>
      </c>
      <c r="C389" s="69">
        <v>921</v>
      </c>
      <c r="D389" s="26" t="s">
        <v>8</v>
      </c>
      <c r="E389" s="26" t="s">
        <v>7</v>
      </c>
      <c r="F389" s="26" t="s">
        <v>89</v>
      </c>
      <c r="G389" s="26"/>
      <c r="H389" s="26"/>
      <c r="I389" s="26"/>
      <c r="J389" s="67"/>
      <c r="K389" s="62">
        <f t="shared" si="20"/>
        <v>21</v>
      </c>
      <c r="L389" s="5"/>
    </row>
    <row r="390" spans="1:12" s="15" customFormat="1" ht="46.8" x14ac:dyDescent="0.25">
      <c r="A390" s="94"/>
      <c r="B390" s="30" t="s">
        <v>303</v>
      </c>
      <c r="C390" s="69">
        <v>921</v>
      </c>
      <c r="D390" s="26" t="s">
        <v>8</v>
      </c>
      <c r="E390" s="26" t="s">
        <v>7</v>
      </c>
      <c r="F390" s="26" t="s">
        <v>89</v>
      </c>
      <c r="G390" s="66">
        <v>1</v>
      </c>
      <c r="H390" s="26"/>
      <c r="I390" s="26"/>
      <c r="J390" s="26"/>
      <c r="K390" s="62">
        <f t="shared" si="20"/>
        <v>21</v>
      </c>
      <c r="L390" s="5"/>
    </row>
    <row r="391" spans="1:12" s="15" customFormat="1" ht="46.8" x14ac:dyDescent="0.25">
      <c r="A391" s="94"/>
      <c r="B391" s="30" t="s">
        <v>309</v>
      </c>
      <c r="C391" s="69">
        <v>921</v>
      </c>
      <c r="D391" s="26" t="s">
        <v>8</v>
      </c>
      <c r="E391" s="26" t="s">
        <v>7</v>
      </c>
      <c r="F391" s="26" t="s">
        <v>89</v>
      </c>
      <c r="G391" s="66">
        <v>1</v>
      </c>
      <c r="H391" s="26" t="s">
        <v>4</v>
      </c>
      <c r="I391" s="26"/>
      <c r="J391" s="26"/>
      <c r="K391" s="62">
        <f t="shared" si="20"/>
        <v>21</v>
      </c>
      <c r="L391" s="5"/>
    </row>
    <row r="392" spans="1:12" s="15" customFormat="1" x14ac:dyDescent="0.25">
      <c r="A392" s="94"/>
      <c r="B392" s="63" t="s">
        <v>208</v>
      </c>
      <c r="C392" s="69">
        <v>921</v>
      </c>
      <c r="D392" s="26" t="s">
        <v>8</v>
      </c>
      <c r="E392" s="26" t="s">
        <v>7</v>
      </c>
      <c r="F392" s="26" t="s">
        <v>89</v>
      </c>
      <c r="G392" s="26" t="s">
        <v>87</v>
      </c>
      <c r="H392" s="26" t="s">
        <v>4</v>
      </c>
      <c r="I392" s="26" t="s">
        <v>207</v>
      </c>
      <c r="J392" s="67"/>
      <c r="K392" s="62">
        <f t="shared" si="20"/>
        <v>21</v>
      </c>
      <c r="L392" s="5"/>
    </row>
    <row r="393" spans="1:12" s="15" customFormat="1" ht="31.2" x14ac:dyDescent="0.25">
      <c r="A393" s="94"/>
      <c r="B393" s="63" t="s">
        <v>117</v>
      </c>
      <c r="C393" s="69">
        <v>921</v>
      </c>
      <c r="D393" s="26" t="s">
        <v>8</v>
      </c>
      <c r="E393" s="26" t="s">
        <v>7</v>
      </c>
      <c r="F393" s="26" t="s">
        <v>89</v>
      </c>
      <c r="G393" s="26" t="s">
        <v>87</v>
      </c>
      <c r="H393" s="26" t="s">
        <v>4</v>
      </c>
      <c r="I393" s="26" t="s">
        <v>207</v>
      </c>
      <c r="J393" s="67" t="s">
        <v>48</v>
      </c>
      <c r="K393" s="62">
        <v>21</v>
      </c>
      <c r="L393" s="5"/>
    </row>
    <row r="394" spans="1:12" s="15" customFormat="1" x14ac:dyDescent="0.25">
      <c r="A394" s="94"/>
      <c r="B394" s="63" t="s">
        <v>20</v>
      </c>
      <c r="C394" s="69">
        <v>921</v>
      </c>
      <c r="D394" s="67" t="s">
        <v>21</v>
      </c>
      <c r="E394" s="67"/>
      <c r="F394" s="67"/>
      <c r="G394" s="69"/>
      <c r="H394" s="67"/>
      <c r="I394" s="67"/>
      <c r="J394" s="67"/>
      <c r="K394" s="62">
        <f t="shared" ref="K394:K397" si="21">SUM(K395)</f>
        <v>92200.9</v>
      </c>
      <c r="L394" s="5"/>
    </row>
    <row r="395" spans="1:12" s="15" customFormat="1" x14ac:dyDescent="0.25">
      <c r="A395" s="94"/>
      <c r="B395" s="63" t="s">
        <v>28</v>
      </c>
      <c r="C395" s="69">
        <v>921</v>
      </c>
      <c r="D395" s="67" t="s">
        <v>21</v>
      </c>
      <c r="E395" s="67" t="s">
        <v>6</v>
      </c>
      <c r="F395" s="26"/>
      <c r="G395" s="26"/>
      <c r="H395" s="26"/>
      <c r="I395" s="26"/>
      <c r="J395" s="26"/>
      <c r="K395" s="62">
        <f>SUM(K396)</f>
        <v>92200.9</v>
      </c>
      <c r="L395" s="5"/>
    </row>
    <row r="396" spans="1:12" s="15" customFormat="1" x14ac:dyDescent="0.25">
      <c r="A396" s="94"/>
      <c r="B396" s="30" t="s">
        <v>151</v>
      </c>
      <c r="C396" s="69">
        <v>921</v>
      </c>
      <c r="D396" s="67" t="s">
        <v>21</v>
      </c>
      <c r="E396" s="67" t="s">
        <v>6</v>
      </c>
      <c r="F396" s="26" t="s">
        <v>89</v>
      </c>
      <c r="G396" s="26"/>
      <c r="H396" s="26"/>
      <c r="I396" s="26"/>
      <c r="J396" s="26"/>
      <c r="K396" s="62">
        <f>SUM(K397)</f>
        <v>92200.9</v>
      </c>
      <c r="L396" s="5"/>
    </row>
    <row r="397" spans="1:12" s="15" customFormat="1" ht="46.8" x14ac:dyDescent="0.25">
      <c r="A397" s="94"/>
      <c r="B397" s="30" t="s">
        <v>303</v>
      </c>
      <c r="C397" s="69">
        <v>921</v>
      </c>
      <c r="D397" s="67" t="s">
        <v>21</v>
      </c>
      <c r="E397" s="67" t="s">
        <v>6</v>
      </c>
      <c r="F397" s="26" t="s">
        <v>89</v>
      </c>
      <c r="G397" s="26" t="s">
        <v>87</v>
      </c>
      <c r="H397" s="26"/>
      <c r="I397" s="26"/>
      <c r="J397" s="26"/>
      <c r="K397" s="62">
        <f t="shared" si="21"/>
        <v>92200.9</v>
      </c>
      <c r="L397" s="5"/>
    </row>
    <row r="398" spans="1:12" s="15" customFormat="1" ht="31.2" x14ac:dyDescent="0.25">
      <c r="A398" s="94"/>
      <c r="B398" s="30" t="s">
        <v>193</v>
      </c>
      <c r="C398" s="69">
        <v>921</v>
      </c>
      <c r="D398" s="67" t="s">
        <v>21</v>
      </c>
      <c r="E398" s="67" t="s">
        <v>6</v>
      </c>
      <c r="F398" s="26" t="s">
        <v>89</v>
      </c>
      <c r="G398" s="26" t="s">
        <v>87</v>
      </c>
      <c r="H398" s="26" t="s">
        <v>6</v>
      </c>
      <c r="I398" s="26"/>
      <c r="J398" s="26"/>
      <c r="K398" s="62">
        <f>SUM(K399+K402)</f>
        <v>92200.9</v>
      </c>
      <c r="L398" s="5"/>
    </row>
    <row r="399" spans="1:12" s="15" customFormat="1" ht="51.75" customHeight="1" x14ac:dyDescent="0.25">
      <c r="A399" s="94"/>
      <c r="B399" s="63" t="s">
        <v>256</v>
      </c>
      <c r="C399" s="69">
        <v>921</v>
      </c>
      <c r="D399" s="67" t="s">
        <v>21</v>
      </c>
      <c r="E399" s="67" t="s">
        <v>6</v>
      </c>
      <c r="F399" s="26" t="s">
        <v>89</v>
      </c>
      <c r="G399" s="26" t="s">
        <v>87</v>
      </c>
      <c r="H399" s="26" t="s">
        <v>6</v>
      </c>
      <c r="I399" s="26" t="s">
        <v>247</v>
      </c>
      <c r="J399" s="26"/>
      <c r="K399" s="62">
        <f>SUM(K400:K401)</f>
        <v>74913.2</v>
      </c>
      <c r="L399" s="5"/>
    </row>
    <row r="400" spans="1:12" s="15" customFormat="1" ht="31.2" x14ac:dyDescent="0.25">
      <c r="A400" s="94"/>
      <c r="B400" s="63" t="s">
        <v>117</v>
      </c>
      <c r="C400" s="69">
        <v>921</v>
      </c>
      <c r="D400" s="67" t="s">
        <v>21</v>
      </c>
      <c r="E400" s="67" t="s">
        <v>6</v>
      </c>
      <c r="F400" s="26" t="s">
        <v>89</v>
      </c>
      <c r="G400" s="26" t="s">
        <v>87</v>
      </c>
      <c r="H400" s="26" t="s">
        <v>6</v>
      </c>
      <c r="I400" s="26" t="s">
        <v>247</v>
      </c>
      <c r="J400" s="26" t="s">
        <v>48</v>
      </c>
      <c r="K400" s="62"/>
      <c r="L400" s="5"/>
    </row>
    <row r="401" spans="1:12" s="15" customFormat="1" ht="31.2" x14ac:dyDescent="0.25">
      <c r="A401" s="94"/>
      <c r="B401" s="63" t="s">
        <v>72</v>
      </c>
      <c r="C401" s="69">
        <v>921</v>
      </c>
      <c r="D401" s="67" t="s">
        <v>21</v>
      </c>
      <c r="E401" s="67" t="s">
        <v>6</v>
      </c>
      <c r="F401" s="26" t="s">
        <v>89</v>
      </c>
      <c r="G401" s="26" t="s">
        <v>87</v>
      </c>
      <c r="H401" s="26" t="s">
        <v>6</v>
      </c>
      <c r="I401" s="26" t="s">
        <v>247</v>
      </c>
      <c r="J401" s="26" t="s">
        <v>53</v>
      </c>
      <c r="K401" s="62">
        <v>74913.2</v>
      </c>
      <c r="L401" s="5"/>
    </row>
    <row r="402" spans="1:12" s="15" customFormat="1" ht="51" customHeight="1" x14ac:dyDescent="0.25">
      <c r="A402" s="64"/>
      <c r="B402" s="63" t="s">
        <v>256</v>
      </c>
      <c r="C402" s="69">
        <v>921</v>
      </c>
      <c r="D402" s="67" t="s">
        <v>21</v>
      </c>
      <c r="E402" s="67" t="s">
        <v>6</v>
      </c>
      <c r="F402" s="26" t="s">
        <v>89</v>
      </c>
      <c r="G402" s="26" t="s">
        <v>87</v>
      </c>
      <c r="H402" s="26" t="s">
        <v>6</v>
      </c>
      <c r="I402" s="26" t="s">
        <v>350</v>
      </c>
      <c r="J402" s="26"/>
      <c r="K402" s="62">
        <f>SUM(K403)</f>
        <v>17287.7</v>
      </c>
      <c r="L402" s="5"/>
    </row>
    <row r="403" spans="1:12" s="15" customFormat="1" ht="31.2" x14ac:dyDescent="0.25">
      <c r="A403" s="64"/>
      <c r="B403" s="63" t="s">
        <v>72</v>
      </c>
      <c r="C403" s="69">
        <v>921</v>
      </c>
      <c r="D403" s="67" t="s">
        <v>21</v>
      </c>
      <c r="E403" s="67" t="s">
        <v>6</v>
      </c>
      <c r="F403" s="26" t="s">
        <v>89</v>
      </c>
      <c r="G403" s="26" t="s">
        <v>87</v>
      </c>
      <c r="H403" s="26" t="s">
        <v>6</v>
      </c>
      <c r="I403" s="26" t="s">
        <v>350</v>
      </c>
      <c r="J403" s="26" t="s">
        <v>53</v>
      </c>
      <c r="K403" s="62">
        <v>17287.7</v>
      </c>
      <c r="L403" s="5"/>
    </row>
    <row r="404" spans="1:12" s="15" customFormat="1" ht="32.25" customHeight="1" x14ac:dyDescent="0.25">
      <c r="A404" s="93"/>
      <c r="B404" s="63" t="s">
        <v>310</v>
      </c>
      <c r="C404" s="69">
        <v>923</v>
      </c>
      <c r="D404" s="67"/>
      <c r="E404" s="67"/>
      <c r="F404" s="26"/>
      <c r="G404" s="26"/>
      <c r="H404" s="26"/>
      <c r="I404" s="26"/>
      <c r="J404" s="67"/>
      <c r="K404" s="62">
        <f>K405</f>
        <v>281587.90000000002</v>
      </c>
      <c r="L404" s="5"/>
    </row>
    <row r="405" spans="1:12" s="15" customFormat="1" x14ac:dyDescent="0.25">
      <c r="A405" s="94"/>
      <c r="B405" s="63" t="s">
        <v>40</v>
      </c>
      <c r="C405" s="69">
        <v>923</v>
      </c>
      <c r="D405" s="67" t="s">
        <v>7</v>
      </c>
      <c r="E405" s="67"/>
      <c r="F405" s="26"/>
      <c r="G405" s="26"/>
      <c r="H405" s="26"/>
      <c r="I405" s="26"/>
      <c r="J405" s="67"/>
      <c r="K405" s="62">
        <f>K415+K406+K411</f>
        <v>281587.90000000002</v>
      </c>
      <c r="L405" s="5"/>
    </row>
    <row r="406" spans="1:12" s="15" customFormat="1" x14ac:dyDescent="0.25">
      <c r="A406" s="94"/>
      <c r="B406" s="63" t="s">
        <v>232</v>
      </c>
      <c r="C406" s="69">
        <v>923</v>
      </c>
      <c r="D406" s="67" t="s">
        <v>7</v>
      </c>
      <c r="E406" s="67" t="s">
        <v>4</v>
      </c>
      <c r="F406" s="26"/>
      <c r="G406" s="26"/>
      <c r="H406" s="26"/>
      <c r="I406" s="26"/>
      <c r="J406" s="67"/>
      <c r="K406" s="62">
        <f>K407</f>
        <v>4500</v>
      </c>
      <c r="L406" s="5"/>
    </row>
    <row r="407" spans="1:12" s="15" customFormat="1" x14ac:dyDescent="0.25">
      <c r="A407" s="94"/>
      <c r="B407" s="35" t="s">
        <v>407</v>
      </c>
      <c r="C407" s="69">
        <v>923</v>
      </c>
      <c r="D407" s="67" t="s">
        <v>7</v>
      </c>
      <c r="E407" s="67" t="s">
        <v>4</v>
      </c>
      <c r="F407" s="26" t="s">
        <v>29</v>
      </c>
      <c r="G407" s="26" t="s">
        <v>91</v>
      </c>
      <c r="H407" s="26"/>
      <c r="I407" s="26"/>
      <c r="J407" s="67"/>
      <c r="K407" s="62">
        <f>K408</f>
        <v>4500</v>
      </c>
      <c r="L407" s="5"/>
    </row>
    <row r="408" spans="1:12" s="15" customFormat="1" x14ac:dyDescent="0.25">
      <c r="A408" s="94"/>
      <c r="B408" s="35" t="s">
        <v>376</v>
      </c>
      <c r="C408" s="69">
        <v>923</v>
      </c>
      <c r="D408" s="67" t="s">
        <v>7</v>
      </c>
      <c r="E408" s="67" t="s">
        <v>4</v>
      </c>
      <c r="F408" s="26" t="s">
        <v>29</v>
      </c>
      <c r="G408" s="26" t="s">
        <v>91</v>
      </c>
      <c r="H408" s="26" t="s">
        <v>2</v>
      </c>
      <c r="I408" s="26"/>
      <c r="J408" s="67"/>
      <c r="K408" s="62">
        <f>K409</f>
        <v>4500</v>
      </c>
      <c r="L408" s="5"/>
    </row>
    <row r="409" spans="1:12" s="15" customFormat="1" ht="31.2" x14ac:dyDescent="0.25">
      <c r="A409" s="94"/>
      <c r="B409" s="35" t="s">
        <v>408</v>
      </c>
      <c r="C409" s="69">
        <v>923</v>
      </c>
      <c r="D409" s="67" t="s">
        <v>7</v>
      </c>
      <c r="E409" s="67" t="s">
        <v>4</v>
      </c>
      <c r="F409" s="26" t="s">
        <v>29</v>
      </c>
      <c r="G409" s="26" t="s">
        <v>91</v>
      </c>
      <c r="H409" s="26" t="s">
        <v>2</v>
      </c>
      <c r="I409" s="26" t="s">
        <v>375</v>
      </c>
      <c r="J409" s="67"/>
      <c r="K409" s="62">
        <f>K410</f>
        <v>4500</v>
      </c>
      <c r="L409" s="5"/>
    </row>
    <row r="410" spans="1:12" s="15" customFormat="1" ht="31.2" x14ac:dyDescent="0.25">
      <c r="A410" s="94"/>
      <c r="B410" s="35" t="s">
        <v>117</v>
      </c>
      <c r="C410" s="69">
        <v>923</v>
      </c>
      <c r="D410" s="67" t="s">
        <v>7</v>
      </c>
      <c r="E410" s="67" t="s">
        <v>4</v>
      </c>
      <c r="F410" s="26" t="s">
        <v>29</v>
      </c>
      <c r="G410" s="26" t="s">
        <v>91</v>
      </c>
      <c r="H410" s="26" t="s">
        <v>2</v>
      </c>
      <c r="I410" s="26" t="s">
        <v>375</v>
      </c>
      <c r="J410" s="67" t="s">
        <v>48</v>
      </c>
      <c r="K410" s="62">
        <v>4500</v>
      </c>
      <c r="L410" s="5"/>
    </row>
    <row r="411" spans="1:12" s="15" customFormat="1" x14ac:dyDescent="0.25">
      <c r="A411" s="94"/>
      <c r="B411" s="73" t="s">
        <v>390</v>
      </c>
      <c r="C411" s="77">
        <v>923</v>
      </c>
      <c r="D411" s="78" t="s">
        <v>7</v>
      </c>
      <c r="E411" s="78" t="s">
        <v>5</v>
      </c>
      <c r="F411" s="75"/>
      <c r="G411" s="79"/>
      <c r="H411" s="75"/>
      <c r="I411" s="75"/>
      <c r="J411" s="78"/>
      <c r="K411" s="76">
        <f>K412</f>
        <v>137613.20000000001</v>
      </c>
      <c r="L411" s="5"/>
    </row>
    <row r="412" spans="1:12" s="15" customFormat="1" x14ac:dyDescent="0.25">
      <c r="A412" s="94"/>
      <c r="B412" s="72" t="s">
        <v>440</v>
      </c>
      <c r="C412" s="77">
        <v>923</v>
      </c>
      <c r="D412" s="78" t="s">
        <v>7</v>
      </c>
      <c r="E412" s="78" t="s">
        <v>5</v>
      </c>
      <c r="F412" s="75" t="s">
        <v>29</v>
      </c>
      <c r="G412" s="75" t="s">
        <v>111</v>
      </c>
      <c r="H412" s="75" t="s">
        <v>4</v>
      </c>
      <c r="I412" s="75"/>
      <c r="J412" s="78"/>
      <c r="K412" s="76">
        <f>K413</f>
        <v>137613.20000000001</v>
      </c>
      <c r="L412" s="5"/>
    </row>
    <row r="413" spans="1:12" s="15" customFormat="1" ht="46.8" x14ac:dyDescent="0.25">
      <c r="A413" s="94"/>
      <c r="B413" s="80" t="s">
        <v>65</v>
      </c>
      <c r="C413" s="77">
        <v>923</v>
      </c>
      <c r="D413" s="78" t="s">
        <v>7</v>
      </c>
      <c r="E413" s="78" t="s">
        <v>5</v>
      </c>
      <c r="F413" s="75" t="s">
        <v>29</v>
      </c>
      <c r="G413" s="75" t="s">
        <v>111</v>
      </c>
      <c r="H413" s="75" t="s">
        <v>4</v>
      </c>
      <c r="I413" s="75" t="s">
        <v>82</v>
      </c>
      <c r="J413" s="78"/>
      <c r="K413" s="76">
        <f>K414</f>
        <v>137613.20000000001</v>
      </c>
      <c r="L413" s="5"/>
    </row>
    <row r="414" spans="1:12" s="15" customFormat="1" ht="31.2" x14ac:dyDescent="0.25">
      <c r="A414" s="94"/>
      <c r="B414" s="74" t="s">
        <v>115</v>
      </c>
      <c r="C414" s="77">
        <v>923</v>
      </c>
      <c r="D414" s="78" t="s">
        <v>7</v>
      </c>
      <c r="E414" s="78" t="s">
        <v>5</v>
      </c>
      <c r="F414" s="75" t="s">
        <v>29</v>
      </c>
      <c r="G414" s="75" t="s">
        <v>111</v>
      </c>
      <c r="H414" s="75" t="s">
        <v>4</v>
      </c>
      <c r="I414" s="75" t="s">
        <v>82</v>
      </c>
      <c r="J414" s="78" t="s">
        <v>58</v>
      </c>
      <c r="K414" s="76">
        <v>137613.20000000001</v>
      </c>
      <c r="L414" s="5"/>
    </row>
    <row r="415" spans="1:12" s="15" customFormat="1" x14ac:dyDescent="0.25">
      <c r="A415" s="94"/>
      <c r="B415" s="63" t="s">
        <v>136</v>
      </c>
      <c r="C415" s="69">
        <v>923</v>
      </c>
      <c r="D415" s="67" t="s">
        <v>7</v>
      </c>
      <c r="E415" s="67" t="s">
        <v>7</v>
      </c>
      <c r="F415" s="26"/>
      <c r="G415" s="26"/>
      <c r="H415" s="26"/>
      <c r="I415" s="26"/>
      <c r="J415" s="67"/>
      <c r="K415" s="62">
        <f>K416</f>
        <v>139474.70000000001</v>
      </c>
      <c r="L415" s="5"/>
    </row>
    <row r="416" spans="1:12" s="15" customFormat="1" x14ac:dyDescent="0.25">
      <c r="A416" s="94"/>
      <c r="B416" s="30" t="s">
        <v>311</v>
      </c>
      <c r="C416" s="69">
        <v>923</v>
      </c>
      <c r="D416" s="67" t="s">
        <v>7</v>
      </c>
      <c r="E416" s="67" t="s">
        <v>7</v>
      </c>
      <c r="F416" s="26" t="s">
        <v>29</v>
      </c>
      <c r="G416" s="26"/>
      <c r="H416" s="26"/>
      <c r="I416" s="26"/>
      <c r="J416" s="67"/>
      <c r="K416" s="62">
        <f>K417+K436</f>
        <v>139474.70000000001</v>
      </c>
      <c r="L416" s="5"/>
    </row>
    <row r="417" spans="1:12" s="15" customFormat="1" ht="31.2" x14ac:dyDescent="0.25">
      <c r="A417" s="94"/>
      <c r="B417" s="63" t="s">
        <v>312</v>
      </c>
      <c r="C417" s="69">
        <v>923</v>
      </c>
      <c r="D417" s="67" t="s">
        <v>7</v>
      </c>
      <c r="E417" s="67" t="s">
        <v>7</v>
      </c>
      <c r="F417" s="26" t="s">
        <v>29</v>
      </c>
      <c r="G417" s="26" t="s">
        <v>87</v>
      </c>
      <c r="H417" s="26"/>
      <c r="I417" s="26"/>
      <c r="J417" s="67"/>
      <c r="K417" s="62">
        <f>K429+K418+K433</f>
        <v>128732.2</v>
      </c>
      <c r="L417" s="5"/>
    </row>
    <row r="418" spans="1:12" s="15" customFormat="1" ht="46.8" x14ac:dyDescent="0.25">
      <c r="A418" s="94"/>
      <c r="B418" s="30" t="s">
        <v>316</v>
      </c>
      <c r="C418" s="69">
        <v>923</v>
      </c>
      <c r="D418" s="67" t="s">
        <v>7</v>
      </c>
      <c r="E418" s="67" t="s">
        <v>7</v>
      </c>
      <c r="F418" s="26" t="s">
        <v>29</v>
      </c>
      <c r="G418" s="66">
        <v>1</v>
      </c>
      <c r="H418" s="26" t="s">
        <v>2</v>
      </c>
      <c r="I418" s="26"/>
      <c r="J418" s="26"/>
      <c r="K418" s="62">
        <f>SUM(K421+K419+K424+K427)</f>
        <v>4170.5999999999995</v>
      </c>
      <c r="L418" s="5"/>
    </row>
    <row r="419" spans="1:12" s="15" customFormat="1" ht="111" customHeight="1" x14ac:dyDescent="0.25">
      <c r="A419" s="94"/>
      <c r="B419" s="63" t="s">
        <v>261</v>
      </c>
      <c r="C419" s="69">
        <v>923</v>
      </c>
      <c r="D419" s="67" t="s">
        <v>7</v>
      </c>
      <c r="E419" s="67" t="s">
        <v>7</v>
      </c>
      <c r="F419" s="26" t="s">
        <v>29</v>
      </c>
      <c r="G419" s="26" t="s">
        <v>87</v>
      </c>
      <c r="H419" s="26" t="s">
        <v>2</v>
      </c>
      <c r="I419" s="67" t="s">
        <v>118</v>
      </c>
      <c r="J419" s="67"/>
      <c r="K419" s="62">
        <f>SUM(K420:K420)</f>
        <v>252</v>
      </c>
      <c r="L419" s="5"/>
    </row>
    <row r="420" spans="1:12" s="15" customFormat="1" ht="46.8" x14ac:dyDescent="0.25">
      <c r="A420" s="94"/>
      <c r="B420" s="63" t="s">
        <v>116</v>
      </c>
      <c r="C420" s="69">
        <v>923</v>
      </c>
      <c r="D420" s="67" t="s">
        <v>7</v>
      </c>
      <c r="E420" s="67" t="s">
        <v>7</v>
      </c>
      <c r="F420" s="26" t="s">
        <v>29</v>
      </c>
      <c r="G420" s="26" t="s">
        <v>87</v>
      </c>
      <c r="H420" s="26" t="s">
        <v>2</v>
      </c>
      <c r="I420" s="67" t="s">
        <v>118</v>
      </c>
      <c r="J420" s="67" t="s">
        <v>47</v>
      </c>
      <c r="K420" s="62">
        <v>252</v>
      </c>
      <c r="L420" s="5"/>
    </row>
    <row r="421" spans="1:12" s="15" customFormat="1" ht="46.8" x14ac:dyDescent="0.25">
      <c r="A421" s="94"/>
      <c r="B421" s="63" t="s">
        <v>162</v>
      </c>
      <c r="C421" s="69">
        <v>923</v>
      </c>
      <c r="D421" s="67" t="s">
        <v>7</v>
      </c>
      <c r="E421" s="67" t="s">
        <v>7</v>
      </c>
      <c r="F421" s="26" t="s">
        <v>29</v>
      </c>
      <c r="G421" s="26" t="s">
        <v>87</v>
      </c>
      <c r="H421" s="26" t="s">
        <v>2</v>
      </c>
      <c r="I421" s="26" t="s">
        <v>163</v>
      </c>
      <c r="J421" s="67"/>
      <c r="K421" s="62">
        <f>SUM(K422:K423)</f>
        <v>1959.2</v>
      </c>
      <c r="L421" s="5"/>
    </row>
    <row r="422" spans="1:12" s="15" customFormat="1" ht="46.8" x14ac:dyDescent="0.25">
      <c r="A422" s="94"/>
      <c r="B422" s="63" t="s">
        <v>116</v>
      </c>
      <c r="C422" s="69">
        <v>923</v>
      </c>
      <c r="D422" s="67" t="s">
        <v>7</v>
      </c>
      <c r="E422" s="67" t="s">
        <v>7</v>
      </c>
      <c r="F422" s="26" t="s">
        <v>29</v>
      </c>
      <c r="G422" s="26" t="s">
        <v>87</v>
      </c>
      <c r="H422" s="26" t="s">
        <v>2</v>
      </c>
      <c r="I422" s="26" t="s">
        <v>163</v>
      </c>
      <c r="J422" s="67" t="s">
        <v>47</v>
      </c>
      <c r="K422" s="62">
        <v>1821.5</v>
      </c>
      <c r="L422" s="5"/>
    </row>
    <row r="423" spans="1:12" s="15" customFormat="1" ht="31.2" x14ac:dyDescent="0.25">
      <c r="A423" s="94"/>
      <c r="B423" s="63" t="s">
        <v>117</v>
      </c>
      <c r="C423" s="69">
        <v>923</v>
      </c>
      <c r="D423" s="67" t="s">
        <v>7</v>
      </c>
      <c r="E423" s="67" t="s">
        <v>7</v>
      </c>
      <c r="F423" s="26" t="s">
        <v>29</v>
      </c>
      <c r="G423" s="26" t="s">
        <v>87</v>
      </c>
      <c r="H423" s="26" t="s">
        <v>2</v>
      </c>
      <c r="I423" s="26" t="s">
        <v>163</v>
      </c>
      <c r="J423" s="67" t="s">
        <v>48</v>
      </c>
      <c r="K423" s="62">
        <v>137.69999999999999</v>
      </c>
      <c r="L423" s="5"/>
    </row>
    <row r="424" spans="1:12" s="15" customFormat="1" ht="99" customHeight="1" x14ac:dyDescent="0.25">
      <c r="A424" s="94"/>
      <c r="B424" s="27" t="s">
        <v>171</v>
      </c>
      <c r="C424" s="69">
        <v>923</v>
      </c>
      <c r="D424" s="67" t="s">
        <v>7</v>
      </c>
      <c r="E424" s="67" t="s">
        <v>7</v>
      </c>
      <c r="F424" s="26" t="s">
        <v>29</v>
      </c>
      <c r="G424" s="66">
        <v>1</v>
      </c>
      <c r="H424" s="26" t="s">
        <v>2</v>
      </c>
      <c r="I424" s="26" t="s">
        <v>78</v>
      </c>
      <c r="J424" s="26"/>
      <c r="K424" s="62">
        <f>SUM(K425:K426)</f>
        <v>979.7</v>
      </c>
      <c r="L424" s="5"/>
    </row>
    <row r="425" spans="1:12" s="15" customFormat="1" ht="46.8" x14ac:dyDescent="0.25">
      <c r="A425" s="94"/>
      <c r="B425" s="63" t="s">
        <v>116</v>
      </c>
      <c r="C425" s="69">
        <v>923</v>
      </c>
      <c r="D425" s="67" t="s">
        <v>7</v>
      </c>
      <c r="E425" s="67" t="s">
        <v>7</v>
      </c>
      <c r="F425" s="26" t="s">
        <v>29</v>
      </c>
      <c r="G425" s="66">
        <v>1</v>
      </c>
      <c r="H425" s="26" t="s">
        <v>2</v>
      </c>
      <c r="I425" s="26" t="s">
        <v>78</v>
      </c>
      <c r="J425" s="26" t="s">
        <v>47</v>
      </c>
      <c r="K425" s="62">
        <v>892.5</v>
      </c>
      <c r="L425" s="5"/>
    </row>
    <row r="426" spans="1:12" s="15" customFormat="1" ht="31.2" x14ac:dyDescent="0.25">
      <c r="A426" s="94"/>
      <c r="B426" s="63" t="s">
        <v>117</v>
      </c>
      <c r="C426" s="69">
        <v>923</v>
      </c>
      <c r="D426" s="67" t="s">
        <v>7</v>
      </c>
      <c r="E426" s="67" t="s">
        <v>7</v>
      </c>
      <c r="F426" s="26" t="s">
        <v>29</v>
      </c>
      <c r="G426" s="66">
        <v>1</v>
      </c>
      <c r="H426" s="26" t="s">
        <v>2</v>
      </c>
      <c r="I426" s="26" t="s">
        <v>78</v>
      </c>
      <c r="J426" s="26" t="s">
        <v>48</v>
      </c>
      <c r="K426" s="62">
        <v>87.2</v>
      </c>
      <c r="L426" s="5"/>
    </row>
    <row r="427" spans="1:12" s="15" customFormat="1" ht="144.75" customHeight="1" x14ac:dyDescent="0.25">
      <c r="A427" s="94"/>
      <c r="B427" s="37" t="s">
        <v>420</v>
      </c>
      <c r="C427" s="69">
        <v>923</v>
      </c>
      <c r="D427" s="67" t="s">
        <v>7</v>
      </c>
      <c r="E427" s="67" t="s">
        <v>7</v>
      </c>
      <c r="F427" s="26" t="s">
        <v>29</v>
      </c>
      <c r="G427" s="66">
        <v>1</v>
      </c>
      <c r="H427" s="26" t="s">
        <v>2</v>
      </c>
      <c r="I427" s="26" t="s">
        <v>351</v>
      </c>
      <c r="J427" s="26"/>
      <c r="K427" s="62">
        <f>SUM(K428)</f>
        <v>979.7</v>
      </c>
      <c r="L427" s="5"/>
    </row>
    <row r="428" spans="1:12" s="15" customFormat="1" ht="46.8" x14ac:dyDescent="0.25">
      <c r="A428" s="94"/>
      <c r="B428" s="63" t="s">
        <v>116</v>
      </c>
      <c r="C428" s="69">
        <v>923</v>
      </c>
      <c r="D428" s="67" t="s">
        <v>7</v>
      </c>
      <c r="E428" s="67" t="s">
        <v>7</v>
      </c>
      <c r="F428" s="26" t="s">
        <v>29</v>
      </c>
      <c r="G428" s="66">
        <v>1</v>
      </c>
      <c r="H428" s="26" t="s">
        <v>2</v>
      </c>
      <c r="I428" s="26" t="s">
        <v>351</v>
      </c>
      <c r="J428" s="26" t="s">
        <v>47</v>
      </c>
      <c r="K428" s="62">
        <v>979.7</v>
      </c>
      <c r="L428" s="5"/>
    </row>
    <row r="429" spans="1:12" s="15" customFormat="1" x14ac:dyDescent="0.25">
      <c r="A429" s="94"/>
      <c r="B429" s="63" t="s">
        <v>137</v>
      </c>
      <c r="C429" s="69">
        <v>923</v>
      </c>
      <c r="D429" s="67" t="s">
        <v>7</v>
      </c>
      <c r="E429" s="67" t="s">
        <v>7</v>
      </c>
      <c r="F429" s="26" t="s">
        <v>29</v>
      </c>
      <c r="G429" s="26" t="s">
        <v>87</v>
      </c>
      <c r="H429" s="26" t="s">
        <v>4</v>
      </c>
      <c r="I429" s="26"/>
      <c r="J429" s="67"/>
      <c r="K429" s="62">
        <f>K430</f>
        <v>15675.8</v>
      </c>
      <c r="L429" s="5"/>
    </row>
    <row r="430" spans="1:12" s="15" customFormat="1" x14ac:dyDescent="0.25">
      <c r="A430" s="94"/>
      <c r="B430" s="63" t="s">
        <v>59</v>
      </c>
      <c r="C430" s="69">
        <v>923</v>
      </c>
      <c r="D430" s="67" t="s">
        <v>7</v>
      </c>
      <c r="E430" s="67" t="s">
        <v>7</v>
      </c>
      <c r="F430" s="26" t="s">
        <v>29</v>
      </c>
      <c r="G430" s="26" t="s">
        <v>87</v>
      </c>
      <c r="H430" s="26" t="s">
        <v>4</v>
      </c>
      <c r="I430" s="26" t="s">
        <v>76</v>
      </c>
      <c r="J430" s="67"/>
      <c r="K430" s="62">
        <f>K431+K432</f>
        <v>15675.8</v>
      </c>
      <c r="L430" s="5"/>
    </row>
    <row r="431" spans="1:12" s="15" customFormat="1" ht="46.8" x14ac:dyDescent="0.25">
      <c r="A431" s="94"/>
      <c r="B431" s="63" t="s">
        <v>116</v>
      </c>
      <c r="C431" s="69">
        <v>923</v>
      </c>
      <c r="D431" s="67" t="s">
        <v>7</v>
      </c>
      <c r="E431" s="67" t="s">
        <v>7</v>
      </c>
      <c r="F431" s="26" t="s">
        <v>29</v>
      </c>
      <c r="G431" s="26" t="s">
        <v>87</v>
      </c>
      <c r="H431" s="26" t="s">
        <v>4</v>
      </c>
      <c r="I431" s="26" t="s">
        <v>76</v>
      </c>
      <c r="J431" s="67" t="s">
        <v>47</v>
      </c>
      <c r="K431" s="62">
        <v>15133.9</v>
      </c>
      <c r="L431" s="5"/>
    </row>
    <row r="432" spans="1:12" s="15" customFormat="1" ht="31.2" x14ac:dyDescent="0.25">
      <c r="A432" s="94"/>
      <c r="B432" s="63" t="s">
        <v>117</v>
      </c>
      <c r="C432" s="69">
        <v>923</v>
      </c>
      <c r="D432" s="67" t="s">
        <v>7</v>
      </c>
      <c r="E432" s="67" t="s">
        <v>7</v>
      </c>
      <c r="F432" s="26" t="s">
        <v>29</v>
      </c>
      <c r="G432" s="26" t="s">
        <v>87</v>
      </c>
      <c r="H432" s="26" t="s">
        <v>4</v>
      </c>
      <c r="I432" s="26" t="s">
        <v>76</v>
      </c>
      <c r="J432" s="67" t="s">
        <v>48</v>
      </c>
      <c r="K432" s="62">
        <f>15675.8-15133.9</f>
        <v>541.89999999999964</v>
      </c>
      <c r="L432" s="5"/>
    </row>
    <row r="433" spans="1:12" s="15" customFormat="1" x14ac:dyDescent="0.25">
      <c r="A433" s="94"/>
      <c r="B433" s="63" t="s">
        <v>379</v>
      </c>
      <c r="C433" s="69">
        <v>923</v>
      </c>
      <c r="D433" s="67" t="s">
        <v>7</v>
      </c>
      <c r="E433" s="67" t="s">
        <v>7</v>
      </c>
      <c r="F433" s="26" t="s">
        <v>29</v>
      </c>
      <c r="G433" s="26" t="s">
        <v>87</v>
      </c>
      <c r="H433" s="26" t="s">
        <v>5</v>
      </c>
      <c r="I433" s="26"/>
      <c r="J433" s="67"/>
      <c r="K433" s="62">
        <f t="shared" ref="K433:K434" si="22">SUM(K434)</f>
        <v>108885.8</v>
      </c>
      <c r="L433" s="5"/>
    </row>
    <row r="434" spans="1:12" s="15" customFormat="1" ht="46.8" x14ac:dyDescent="0.25">
      <c r="A434" s="94"/>
      <c r="B434" s="71" t="s">
        <v>65</v>
      </c>
      <c r="C434" s="69">
        <v>923</v>
      </c>
      <c r="D434" s="67" t="s">
        <v>7</v>
      </c>
      <c r="E434" s="67" t="s">
        <v>7</v>
      </c>
      <c r="F434" s="26" t="s">
        <v>29</v>
      </c>
      <c r="G434" s="26" t="s">
        <v>87</v>
      </c>
      <c r="H434" s="26" t="s">
        <v>5</v>
      </c>
      <c r="I434" s="26" t="s">
        <v>82</v>
      </c>
      <c r="J434" s="67"/>
      <c r="K434" s="62">
        <f t="shared" si="22"/>
        <v>108885.8</v>
      </c>
      <c r="L434" s="5"/>
    </row>
    <row r="435" spans="1:12" s="15" customFormat="1" ht="31.2" x14ac:dyDescent="0.25">
      <c r="A435" s="94"/>
      <c r="B435" s="38" t="s">
        <v>115</v>
      </c>
      <c r="C435" s="69">
        <v>923</v>
      </c>
      <c r="D435" s="67" t="s">
        <v>7</v>
      </c>
      <c r="E435" s="67" t="s">
        <v>7</v>
      </c>
      <c r="F435" s="26" t="s">
        <v>29</v>
      </c>
      <c r="G435" s="26" t="s">
        <v>87</v>
      </c>
      <c r="H435" s="26" t="s">
        <v>5</v>
      </c>
      <c r="I435" s="26" t="s">
        <v>82</v>
      </c>
      <c r="J435" s="67" t="s">
        <v>58</v>
      </c>
      <c r="K435" s="62">
        <v>108885.8</v>
      </c>
      <c r="L435" s="5"/>
    </row>
    <row r="436" spans="1:12" s="15" customFormat="1" x14ac:dyDescent="0.25">
      <c r="A436" s="94"/>
      <c r="B436" s="38" t="s">
        <v>405</v>
      </c>
      <c r="C436" s="69">
        <v>923</v>
      </c>
      <c r="D436" s="67" t="s">
        <v>7</v>
      </c>
      <c r="E436" s="67" t="s">
        <v>7</v>
      </c>
      <c r="F436" s="26" t="s">
        <v>29</v>
      </c>
      <c r="G436" s="26" t="s">
        <v>123</v>
      </c>
      <c r="H436" s="26"/>
      <c r="I436" s="26"/>
      <c r="J436" s="67"/>
      <c r="K436" s="62">
        <f>K437</f>
        <v>10742.5</v>
      </c>
      <c r="L436" s="5"/>
    </row>
    <row r="437" spans="1:12" s="15" customFormat="1" x14ac:dyDescent="0.25">
      <c r="A437" s="94"/>
      <c r="B437" s="38" t="s">
        <v>373</v>
      </c>
      <c r="C437" s="69">
        <v>923</v>
      </c>
      <c r="D437" s="67" t="s">
        <v>7</v>
      </c>
      <c r="E437" s="67" t="s">
        <v>7</v>
      </c>
      <c r="F437" s="26" t="s">
        <v>29</v>
      </c>
      <c r="G437" s="26" t="s">
        <v>123</v>
      </c>
      <c r="H437" s="26" t="s">
        <v>2</v>
      </c>
      <c r="I437" s="26"/>
      <c r="J437" s="67"/>
      <c r="K437" s="62">
        <f>K438</f>
        <v>10742.5</v>
      </c>
      <c r="L437" s="5"/>
    </row>
    <row r="438" spans="1:12" s="15" customFormat="1" x14ac:dyDescent="0.25">
      <c r="A438" s="94"/>
      <c r="B438" s="38" t="s">
        <v>406</v>
      </c>
      <c r="C438" s="69">
        <v>923</v>
      </c>
      <c r="D438" s="67" t="s">
        <v>7</v>
      </c>
      <c r="E438" s="67" t="s">
        <v>7</v>
      </c>
      <c r="F438" s="26" t="s">
        <v>29</v>
      </c>
      <c r="G438" s="26" t="s">
        <v>123</v>
      </c>
      <c r="H438" s="26" t="s">
        <v>2</v>
      </c>
      <c r="I438" s="26" t="s">
        <v>374</v>
      </c>
      <c r="J438" s="67"/>
      <c r="K438" s="62">
        <f>K439</f>
        <v>10742.5</v>
      </c>
      <c r="L438" s="5"/>
    </row>
    <row r="439" spans="1:12" s="15" customFormat="1" ht="31.2" x14ac:dyDescent="0.25">
      <c r="A439" s="94"/>
      <c r="B439" s="35" t="s">
        <v>117</v>
      </c>
      <c r="C439" s="69">
        <v>923</v>
      </c>
      <c r="D439" s="67" t="s">
        <v>7</v>
      </c>
      <c r="E439" s="67" t="s">
        <v>7</v>
      </c>
      <c r="F439" s="26" t="s">
        <v>29</v>
      </c>
      <c r="G439" s="26" t="s">
        <v>123</v>
      </c>
      <c r="H439" s="26" t="s">
        <v>2</v>
      </c>
      <c r="I439" s="26" t="s">
        <v>374</v>
      </c>
      <c r="J439" s="67" t="s">
        <v>48</v>
      </c>
      <c r="K439" s="62">
        <v>10742.5</v>
      </c>
      <c r="L439" s="5"/>
    </row>
    <row r="440" spans="1:12" s="15" customFormat="1" ht="33.75" customHeight="1" x14ac:dyDescent="0.25">
      <c r="A440" s="93">
        <v>9</v>
      </c>
      <c r="B440" s="63" t="s">
        <v>385</v>
      </c>
      <c r="C440" s="69">
        <v>925</v>
      </c>
      <c r="D440" s="67"/>
      <c r="E440" s="67"/>
      <c r="F440" s="67"/>
      <c r="G440" s="69"/>
      <c r="H440" s="67"/>
      <c r="I440" s="67"/>
      <c r="J440" s="67"/>
      <c r="K440" s="62">
        <f>SUM(K441+K566)</f>
        <v>2940338.4999999995</v>
      </c>
      <c r="L440" s="5"/>
    </row>
    <row r="441" spans="1:12" s="15" customFormat="1" x14ac:dyDescent="0.25">
      <c r="A441" s="94"/>
      <c r="B441" s="63" t="s">
        <v>18</v>
      </c>
      <c r="C441" s="69">
        <v>925</v>
      </c>
      <c r="D441" s="26" t="s">
        <v>8</v>
      </c>
      <c r="E441" s="67"/>
      <c r="F441" s="67"/>
      <c r="G441" s="69"/>
      <c r="H441" s="67"/>
      <c r="I441" s="67"/>
      <c r="J441" s="67"/>
      <c r="K441" s="62">
        <f>SUM(K442+K458+K504+K492)</f>
        <v>2925065.6999999997</v>
      </c>
      <c r="L441" s="5"/>
    </row>
    <row r="442" spans="1:12" s="15" customFormat="1" x14ac:dyDescent="0.25">
      <c r="A442" s="94"/>
      <c r="B442" s="63" t="s">
        <v>25</v>
      </c>
      <c r="C442" s="69">
        <v>925</v>
      </c>
      <c r="D442" s="67" t="s">
        <v>8</v>
      </c>
      <c r="E442" s="67" t="s">
        <v>2</v>
      </c>
      <c r="F442" s="67"/>
      <c r="G442" s="69"/>
      <c r="H442" s="67"/>
      <c r="I442" s="67"/>
      <c r="J442" s="67"/>
      <c r="K442" s="62">
        <f>SUM(K443+K453)</f>
        <v>1025565.7000000001</v>
      </c>
      <c r="L442" s="5"/>
    </row>
    <row r="443" spans="1:12" s="15" customFormat="1" x14ac:dyDescent="0.25">
      <c r="A443" s="94"/>
      <c r="B443" s="30" t="s">
        <v>313</v>
      </c>
      <c r="C443" s="69">
        <v>925</v>
      </c>
      <c r="D443" s="67" t="s">
        <v>8</v>
      </c>
      <c r="E443" s="67" t="s">
        <v>2</v>
      </c>
      <c r="F443" s="67" t="s">
        <v>2</v>
      </c>
      <c r="G443" s="69"/>
      <c r="H443" s="67"/>
      <c r="I443" s="67"/>
      <c r="J443" s="67"/>
      <c r="K443" s="62">
        <f t="shared" ref="K443" si="23">SUM(K444)</f>
        <v>989873.8</v>
      </c>
      <c r="L443" s="5"/>
    </row>
    <row r="444" spans="1:12" s="15" customFormat="1" ht="21.75" customHeight="1" x14ac:dyDescent="0.25">
      <c r="A444" s="94"/>
      <c r="B444" s="30" t="s">
        <v>314</v>
      </c>
      <c r="C444" s="69">
        <v>925</v>
      </c>
      <c r="D444" s="67" t="s">
        <v>8</v>
      </c>
      <c r="E444" s="67" t="s">
        <v>2</v>
      </c>
      <c r="F444" s="67" t="s">
        <v>2</v>
      </c>
      <c r="G444" s="69">
        <v>1</v>
      </c>
      <c r="H444" s="67"/>
      <c r="I444" s="67"/>
      <c r="J444" s="67"/>
      <c r="K444" s="62">
        <f>SUM(K450+K445)</f>
        <v>989873.8</v>
      </c>
      <c r="L444" s="5"/>
    </row>
    <row r="445" spans="1:12" s="15" customFormat="1" ht="46.8" x14ac:dyDescent="0.25">
      <c r="A445" s="94"/>
      <c r="B445" s="28" t="s">
        <v>104</v>
      </c>
      <c r="C445" s="69">
        <v>925</v>
      </c>
      <c r="D445" s="67" t="s">
        <v>8</v>
      </c>
      <c r="E445" s="67" t="s">
        <v>2</v>
      </c>
      <c r="F445" s="67" t="s">
        <v>2</v>
      </c>
      <c r="G445" s="69">
        <v>1</v>
      </c>
      <c r="H445" s="67" t="s">
        <v>4</v>
      </c>
      <c r="I445" s="67"/>
      <c r="J445" s="67"/>
      <c r="K445" s="62">
        <f>SUM(K448+K446)</f>
        <v>989283</v>
      </c>
      <c r="L445" s="5"/>
    </row>
    <row r="446" spans="1:12" s="15" customFormat="1" ht="46.8" x14ac:dyDescent="0.25">
      <c r="A446" s="94"/>
      <c r="B446" s="28" t="s">
        <v>105</v>
      </c>
      <c r="C446" s="69">
        <v>925</v>
      </c>
      <c r="D446" s="67" t="s">
        <v>8</v>
      </c>
      <c r="E446" s="67" t="s">
        <v>2</v>
      </c>
      <c r="F446" s="67" t="s">
        <v>2</v>
      </c>
      <c r="G446" s="69">
        <v>1</v>
      </c>
      <c r="H446" s="67" t="s">
        <v>4</v>
      </c>
      <c r="I446" s="67" t="s">
        <v>82</v>
      </c>
      <c r="J446" s="67"/>
      <c r="K446" s="62">
        <f>SUM(K447)</f>
        <v>297705.2</v>
      </c>
      <c r="L446" s="31"/>
    </row>
    <row r="447" spans="1:12" s="15" customFormat="1" ht="31.2" x14ac:dyDescent="0.25">
      <c r="A447" s="94"/>
      <c r="B447" s="38" t="s">
        <v>115</v>
      </c>
      <c r="C447" s="69">
        <v>925</v>
      </c>
      <c r="D447" s="67" t="s">
        <v>8</v>
      </c>
      <c r="E447" s="67" t="s">
        <v>2</v>
      </c>
      <c r="F447" s="67" t="s">
        <v>2</v>
      </c>
      <c r="G447" s="69">
        <v>1</v>
      </c>
      <c r="H447" s="67" t="s">
        <v>4</v>
      </c>
      <c r="I447" s="67" t="s">
        <v>82</v>
      </c>
      <c r="J447" s="67" t="s">
        <v>58</v>
      </c>
      <c r="K447" s="62">
        <v>297705.2</v>
      </c>
      <c r="L447" s="31"/>
    </row>
    <row r="448" spans="1:12" s="15" customFormat="1" ht="62.4" x14ac:dyDescent="0.25">
      <c r="A448" s="94"/>
      <c r="B448" s="28" t="s">
        <v>180</v>
      </c>
      <c r="C448" s="69">
        <v>925</v>
      </c>
      <c r="D448" s="67" t="s">
        <v>8</v>
      </c>
      <c r="E448" s="67" t="s">
        <v>2</v>
      </c>
      <c r="F448" s="67" t="s">
        <v>2</v>
      </c>
      <c r="G448" s="69">
        <v>1</v>
      </c>
      <c r="H448" s="67" t="s">
        <v>4</v>
      </c>
      <c r="I448" s="67" t="s">
        <v>106</v>
      </c>
      <c r="J448" s="67"/>
      <c r="K448" s="62">
        <f>SUM(K449)</f>
        <v>691577.79999999993</v>
      </c>
      <c r="L448" s="5"/>
    </row>
    <row r="449" spans="1:12" s="15" customFormat="1" ht="31.2" x14ac:dyDescent="0.25">
      <c r="A449" s="94"/>
      <c r="B449" s="28" t="s">
        <v>115</v>
      </c>
      <c r="C449" s="69">
        <v>925</v>
      </c>
      <c r="D449" s="67" t="s">
        <v>8</v>
      </c>
      <c r="E449" s="67" t="s">
        <v>2</v>
      </c>
      <c r="F449" s="67" t="s">
        <v>2</v>
      </c>
      <c r="G449" s="69">
        <v>1</v>
      </c>
      <c r="H449" s="67" t="s">
        <v>4</v>
      </c>
      <c r="I449" s="67" t="s">
        <v>106</v>
      </c>
      <c r="J449" s="67" t="s">
        <v>58</v>
      </c>
      <c r="K449" s="62">
        <f>670310.9+11295.2+9636.7+335</f>
        <v>691577.79999999993</v>
      </c>
      <c r="L449" s="5"/>
    </row>
    <row r="450" spans="1:12" s="15" customFormat="1" ht="62.4" x14ac:dyDescent="0.25">
      <c r="A450" s="94"/>
      <c r="B450" s="30" t="s">
        <v>102</v>
      </c>
      <c r="C450" s="69">
        <v>925</v>
      </c>
      <c r="D450" s="67" t="s">
        <v>8</v>
      </c>
      <c r="E450" s="67" t="s">
        <v>2</v>
      </c>
      <c r="F450" s="67" t="s">
        <v>2</v>
      </c>
      <c r="G450" s="69">
        <v>1</v>
      </c>
      <c r="H450" s="67" t="s">
        <v>29</v>
      </c>
      <c r="I450" s="67"/>
      <c r="J450" s="67"/>
      <c r="K450" s="62">
        <f t="shared" ref="K450:K451" si="24">SUM(K451)</f>
        <v>590.79999999999995</v>
      </c>
      <c r="L450" s="5"/>
    </row>
    <row r="451" spans="1:12" s="15" customFormat="1" ht="93.6" x14ac:dyDescent="0.25">
      <c r="A451" s="94"/>
      <c r="B451" s="39" t="s">
        <v>177</v>
      </c>
      <c r="C451" s="69">
        <v>925</v>
      </c>
      <c r="D451" s="67" t="s">
        <v>8</v>
      </c>
      <c r="E451" s="67" t="s">
        <v>2</v>
      </c>
      <c r="F451" s="67" t="s">
        <v>2</v>
      </c>
      <c r="G451" s="69">
        <v>1</v>
      </c>
      <c r="H451" s="67" t="s">
        <v>29</v>
      </c>
      <c r="I451" s="67" t="s">
        <v>103</v>
      </c>
      <c r="J451" s="67"/>
      <c r="K451" s="62">
        <f t="shared" si="24"/>
        <v>590.79999999999995</v>
      </c>
      <c r="L451" s="5"/>
    </row>
    <row r="452" spans="1:12" s="15" customFormat="1" ht="31.2" x14ac:dyDescent="0.25">
      <c r="A452" s="94"/>
      <c r="B452" s="28" t="s">
        <v>115</v>
      </c>
      <c r="C452" s="69">
        <v>925</v>
      </c>
      <c r="D452" s="67" t="s">
        <v>8</v>
      </c>
      <c r="E452" s="67" t="s">
        <v>2</v>
      </c>
      <c r="F452" s="67" t="s">
        <v>2</v>
      </c>
      <c r="G452" s="69">
        <v>1</v>
      </c>
      <c r="H452" s="67" t="s">
        <v>29</v>
      </c>
      <c r="I452" s="67" t="s">
        <v>103</v>
      </c>
      <c r="J452" s="67" t="s">
        <v>58</v>
      </c>
      <c r="K452" s="62">
        <v>590.79999999999995</v>
      </c>
      <c r="L452" s="5"/>
    </row>
    <row r="453" spans="1:12" s="15" customFormat="1" ht="31.2" x14ac:dyDescent="0.25">
      <c r="A453" s="94"/>
      <c r="B453" s="30" t="s">
        <v>134</v>
      </c>
      <c r="C453" s="69">
        <v>925</v>
      </c>
      <c r="D453" s="67" t="s">
        <v>8</v>
      </c>
      <c r="E453" s="67" t="s">
        <v>2</v>
      </c>
      <c r="F453" s="67" t="s">
        <v>39</v>
      </c>
      <c r="G453" s="69"/>
      <c r="H453" s="67"/>
      <c r="I453" s="67"/>
      <c r="J453" s="67"/>
      <c r="K453" s="62">
        <f>SUM(K454)</f>
        <v>35691.9</v>
      </c>
      <c r="L453" s="5"/>
    </row>
    <row r="454" spans="1:12" s="15" customFormat="1" x14ac:dyDescent="0.25">
      <c r="A454" s="94"/>
      <c r="B454" s="63" t="s">
        <v>315</v>
      </c>
      <c r="C454" s="69">
        <v>925</v>
      </c>
      <c r="D454" s="67" t="s">
        <v>8</v>
      </c>
      <c r="E454" s="67" t="s">
        <v>2</v>
      </c>
      <c r="F454" s="26" t="s">
        <v>39</v>
      </c>
      <c r="G454" s="26" t="s">
        <v>131</v>
      </c>
      <c r="H454" s="26"/>
      <c r="I454" s="26"/>
      <c r="J454" s="67"/>
      <c r="K454" s="62">
        <f>SUM(K455)</f>
        <v>35691.9</v>
      </c>
      <c r="L454" s="5"/>
    </row>
    <row r="455" spans="1:12" s="15" customFormat="1" ht="37.5" customHeight="1" x14ac:dyDescent="0.25">
      <c r="A455" s="94"/>
      <c r="B455" s="63" t="s">
        <v>317</v>
      </c>
      <c r="C455" s="69">
        <v>925</v>
      </c>
      <c r="D455" s="67" t="s">
        <v>8</v>
      </c>
      <c r="E455" s="67" t="s">
        <v>2</v>
      </c>
      <c r="F455" s="26" t="s">
        <v>39</v>
      </c>
      <c r="G455" s="26" t="s">
        <v>131</v>
      </c>
      <c r="H455" s="26" t="s">
        <v>2</v>
      </c>
      <c r="I455" s="26"/>
      <c r="J455" s="67"/>
      <c r="K455" s="62">
        <f>SUM(K456)</f>
        <v>35691.9</v>
      </c>
      <c r="L455" s="5"/>
    </row>
    <row r="456" spans="1:12" s="15" customFormat="1" ht="46.8" x14ac:dyDescent="0.25">
      <c r="A456" s="94"/>
      <c r="B456" s="63" t="s">
        <v>318</v>
      </c>
      <c r="C456" s="69">
        <v>925</v>
      </c>
      <c r="D456" s="67" t="s">
        <v>8</v>
      </c>
      <c r="E456" s="67" t="s">
        <v>2</v>
      </c>
      <c r="F456" s="26" t="s">
        <v>39</v>
      </c>
      <c r="G456" s="26" t="s">
        <v>131</v>
      </c>
      <c r="H456" s="26" t="s">
        <v>2</v>
      </c>
      <c r="I456" s="26" t="s">
        <v>139</v>
      </c>
      <c r="J456" s="67"/>
      <c r="K456" s="62">
        <f>SUM(K457)</f>
        <v>35691.9</v>
      </c>
      <c r="L456" s="5"/>
    </row>
    <row r="457" spans="1:12" s="15" customFormat="1" ht="31.2" x14ac:dyDescent="0.25">
      <c r="A457" s="94"/>
      <c r="B457" s="38" t="s">
        <v>115</v>
      </c>
      <c r="C457" s="69">
        <v>925</v>
      </c>
      <c r="D457" s="67" t="s">
        <v>8</v>
      </c>
      <c r="E457" s="67" t="s">
        <v>2</v>
      </c>
      <c r="F457" s="26" t="s">
        <v>39</v>
      </c>
      <c r="G457" s="26" t="s">
        <v>131</v>
      </c>
      <c r="H457" s="26" t="s">
        <v>2</v>
      </c>
      <c r="I457" s="26" t="s">
        <v>139</v>
      </c>
      <c r="J457" s="67" t="s">
        <v>58</v>
      </c>
      <c r="K457" s="62">
        <v>35691.9</v>
      </c>
      <c r="L457" s="5"/>
    </row>
    <row r="458" spans="1:12" s="15" customFormat="1" x14ac:dyDescent="0.25">
      <c r="A458" s="94"/>
      <c r="B458" s="63" t="s">
        <v>26</v>
      </c>
      <c r="C458" s="69">
        <v>925</v>
      </c>
      <c r="D458" s="67" t="s">
        <v>8</v>
      </c>
      <c r="E458" s="67" t="s">
        <v>4</v>
      </c>
      <c r="F458" s="67"/>
      <c r="G458" s="69"/>
      <c r="H458" s="67"/>
      <c r="I458" s="67"/>
      <c r="J458" s="67"/>
      <c r="K458" s="62">
        <f>SUM(K459)</f>
        <v>1639164.0999999999</v>
      </c>
      <c r="L458" s="5"/>
    </row>
    <row r="459" spans="1:12" s="15" customFormat="1" x14ac:dyDescent="0.25">
      <c r="A459" s="94"/>
      <c r="B459" s="63" t="s">
        <v>313</v>
      </c>
      <c r="C459" s="69">
        <v>925</v>
      </c>
      <c r="D459" s="67" t="s">
        <v>8</v>
      </c>
      <c r="E459" s="67" t="s">
        <v>4</v>
      </c>
      <c r="F459" s="67" t="s">
        <v>2</v>
      </c>
      <c r="G459" s="69"/>
      <c r="H459" s="67"/>
      <c r="I459" s="67"/>
      <c r="J459" s="67"/>
      <c r="K459" s="62">
        <f>SUM(K460)</f>
        <v>1639164.0999999999</v>
      </c>
      <c r="L459" s="5"/>
    </row>
    <row r="460" spans="1:12" s="15" customFormat="1" ht="21.75" customHeight="1" x14ac:dyDescent="0.25">
      <c r="A460" s="94"/>
      <c r="B460" s="30" t="s">
        <v>314</v>
      </c>
      <c r="C460" s="69">
        <v>925</v>
      </c>
      <c r="D460" s="67" t="s">
        <v>8</v>
      </c>
      <c r="E460" s="67" t="s">
        <v>4</v>
      </c>
      <c r="F460" s="67" t="s">
        <v>2</v>
      </c>
      <c r="G460" s="69">
        <v>1</v>
      </c>
      <c r="H460" s="67"/>
      <c r="I460" s="67"/>
      <c r="J460" s="67"/>
      <c r="K460" s="62">
        <f>SUM(K484+K461+K468+K479+K487)</f>
        <v>1639164.0999999999</v>
      </c>
      <c r="L460" s="5"/>
    </row>
    <row r="461" spans="1:12" s="15" customFormat="1" ht="46.8" x14ac:dyDescent="0.25">
      <c r="A461" s="94"/>
      <c r="B461" s="30" t="s">
        <v>104</v>
      </c>
      <c r="C461" s="69">
        <v>925</v>
      </c>
      <c r="D461" s="67" t="s">
        <v>8</v>
      </c>
      <c r="E461" s="67" t="s">
        <v>4</v>
      </c>
      <c r="F461" s="67" t="s">
        <v>2</v>
      </c>
      <c r="G461" s="69">
        <v>1</v>
      </c>
      <c r="H461" s="67" t="s">
        <v>4</v>
      </c>
      <c r="I461" s="67"/>
      <c r="J461" s="67"/>
      <c r="K461" s="62">
        <f>SUM(K462+K465+K466)</f>
        <v>1360936.0999999999</v>
      </c>
      <c r="L461" s="5"/>
    </row>
    <row r="462" spans="1:12" s="15" customFormat="1" ht="46.8" x14ac:dyDescent="0.25">
      <c r="A462" s="94"/>
      <c r="B462" s="28" t="s">
        <v>105</v>
      </c>
      <c r="C462" s="69">
        <v>925</v>
      </c>
      <c r="D462" s="67" t="s">
        <v>8</v>
      </c>
      <c r="E462" s="67" t="s">
        <v>4</v>
      </c>
      <c r="F462" s="67" t="s">
        <v>2</v>
      </c>
      <c r="G462" s="69">
        <v>1</v>
      </c>
      <c r="H462" s="67" t="s">
        <v>4</v>
      </c>
      <c r="I462" s="67" t="s">
        <v>82</v>
      </c>
      <c r="J462" s="67"/>
      <c r="K462" s="62">
        <f>SUM(K463:K463)</f>
        <v>219673.9</v>
      </c>
      <c r="L462" s="5"/>
    </row>
    <row r="463" spans="1:12" s="15" customFormat="1" ht="31.2" x14ac:dyDescent="0.25">
      <c r="A463" s="94"/>
      <c r="B463" s="38" t="s">
        <v>115</v>
      </c>
      <c r="C463" s="69">
        <v>925</v>
      </c>
      <c r="D463" s="67" t="s">
        <v>8</v>
      </c>
      <c r="E463" s="67" t="s">
        <v>4</v>
      </c>
      <c r="F463" s="67" t="s">
        <v>2</v>
      </c>
      <c r="G463" s="69">
        <v>1</v>
      </c>
      <c r="H463" s="67" t="s">
        <v>4</v>
      </c>
      <c r="I463" s="67" t="s">
        <v>82</v>
      </c>
      <c r="J463" s="67" t="s">
        <v>58</v>
      </c>
      <c r="K463" s="62">
        <v>219673.9</v>
      </c>
      <c r="L463" s="5"/>
    </row>
    <row r="464" spans="1:12" s="15" customFormat="1" ht="149.25" customHeight="1" x14ac:dyDescent="0.25">
      <c r="A464" s="94"/>
      <c r="B464" s="28" t="s">
        <v>262</v>
      </c>
      <c r="C464" s="69">
        <v>925</v>
      </c>
      <c r="D464" s="67" t="s">
        <v>8</v>
      </c>
      <c r="E464" s="67" t="s">
        <v>4</v>
      </c>
      <c r="F464" s="26" t="s">
        <v>2</v>
      </c>
      <c r="G464" s="26" t="s">
        <v>87</v>
      </c>
      <c r="H464" s="67" t="s">
        <v>4</v>
      </c>
      <c r="I464" s="67" t="s">
        <v>246</v>
      </c>
      <c r="J464" s="67"/>
      <c r="K464" s="62">
        <f>K465</f>
        <v>0</v>
      </c>
      <c r="L464" s="5"/>
    </row>
    <row r="465" spans="1:12" s="15" customFormat="1" ht="31.2" x14ac:dyDescent="0.25">
      <c r="A465" s="94"/>
      <c r="B465" s="38" t="s">
        <v>115</v>
      </c>
      <c r="C465" s="69">
        <v>925</v>
      </c>
      <c r="D465" s="67" t="s">
        <v>8</v>
      </c>
      <c r="E465" s="67" t="s">
        <v>4</v>
      </c>
      <c r="F465" s="26" t="s">
        <v>2</v>
      </c>
      <c r="G465" s="26" t="s">
        <v>87</v>
      </c>
      <c r="H465" s="67" t="s">
        <v>4</v>
      </c>
      <c r="I465" s="67" t="s">
        <v>246</v>
      </c>
      <c r="J465" s="67" t="s">
        <v>58</v>
      </c>
      <c r="K465" s="62">
        <f>101462.3-101462.3</f>
        <v>0</v>
      </c>
      <c r="L465" s="5"/>
    </row>
    <row r="466" spans="1:12" s="15" customFormat="1" ht="62.4" x14ac:dyDescent="0.25">
      <c r="A466" s="94"/>
      <c r="B466" s="28" t="s">
        <v>180</v>
      </c>
      <c r="C466" s="69">
        <v>925</v>
      </c>
      <c r="D466" s="67" t="s">
        <v>8</v>
      </c>
      <c r="E466" s="67" t="s">
        <v>4</v>
      </c>
      <c r="F466" s="67" t="s">
        <v>2</v>
      </c>
      <c r="G466" s="69">
        <v>1</v>
      </c>
      <c r="H466" s="67" t="s">
        <v>4</v>
      </c>
      <c r="I466" s="67" t="s">
        <v>106</v>
      </c>
      <c r="J466" s="67"/>
      <c r="K466" s="62">
        <f>SUM(K467:K467)</f>
        <v>1141262.2</v>
      </c>
      <c r="L466" s="5"/>
    </row>
    <row r="467" spans="1:12" s="15" customFormat="1" ht="31.2" x14ac:dyDescent="0.25">
      <c r="A467" s="94"/>
      <c r="B467" s="28" t="s">
        <v>115</v>
      </c>
      <c r="C467" s="69">
        <v>925</v>
      </c>
      <c r="D467" s="67" t="s">
        <v>8</v>
      </c>
      <c r="E467" s="67" t="s">
        <v>4</v>
      </c>
      <c r="F467" s="67" t="s">
        <v>2</v>
      </c>
      <c r="G467" s="69">
        <v>1</v>
      </c>
      <c r="H467" s="67" t="s">
        <v>4</v>
      </c>
      <c r="I467" s="67" t="s">
        <v>106</v>
      </c>
      <c r="J467" s="67" t="s">
        <v>58</v>
      </c>
      <c r="K467" s="62">
        <f>1156409.7-9336.4-5811.1</f>
        <v>1141262.2</v>
      </c>
      <c r="L467" s="5"/>
    </row>
    <row r="468" spans="1:12" s="15" customFormat="1" ht="26.25" customHeight="1" x14ac:dyDescent="0.25">
      <c r="A468" s="94"/>
      <c r="B468" s="63" t="s">
        <v>108</v>
      </c>
      <c r="C468" s="69">
        <v>925</v>
      </c>
      <c r="D468" s="67" t="s">
        <v>8</v>
      </c>
      <c r="E468" s="67" t="s">
        <v>4</v>
      </c>
      <c r="F468" s="67" t="s">
        <v>2</v>
      </c>
      <c r="G468" s="69">
        <v>1</v>
      </c>
      <c r="H468" s="26" t="s">
        <v>6</v>
      </c>
      <c r="I468" s="67"/>
      <c r="J468" s="67"/>
      <c r="K468" s="62">
        <f>SUM(K469+K473+K471+K477+K475)</f>
        <v>164565</v>
      </c>
      <c r="L468" s="5"/>
    </row>
    <row r="469" spans="1:12" s="15" customFormat="1" ht="118.5" customHeight="1" x14ac:dyDescent="0.25">
      <c r="A469" s="94"/>
      <c r="B469" s="30" t="s">
        <v>255</v>
      </c>
      <c r="C469" s="69">
        <v>925</v>
      </c>
      <c r="D469" s="67" t="s">
        <v>8</v>
      </c>
      <c r="E469" s="67" t="s">
        <v>4</v>
      </c>
      <c r="F469" s="67" t="s">
        <v>2</v>
      </c>
      <c r="G469" s="69">
        <v>1</v>
      </c>
      <c r="H469" s="26" t="s">
        <v>6</v>
      </c>
      <c r="I469" s="67" t="s">
        <v>109</v>
      </c>
      <c r="J469" s="67"/>
      <c r="K469" s="62">
        <f>SUM(K470)</f>
        <v>41458.9</v>
      </c>
      <c r="L469" s="5"/>
    </row>
    <row r="470" spans="1:12" s="15" customFormat="1" ht="31.2" x14ac:dyDescent="0.25">
      <c r="A470" s="94"/>
      <c r="B470" s="28" t="s">
        <v>115</v>
      </c>
      <c r="C470" s="69">
        <v>925</v>
      </c>
      <c r="D470" s="67" t="s">
        <v>8</v>
      </c>
      <c r="E470" s="67" t="s">
        <v>4</v>
      </c>
      <c r="F470" s="67" t="s">
        <v>2</v>
      </c>
      <c r="G470" s="69">
        <v>1</v>
      </c>
      <c r="H470" s="26" t="s">
        <v>6</v>
      </c>
      <c r="I470" s="67" t="s">
        <v>109</v>
      </c>
      <c r="J470" s="67" t="s">
        <v>58</v>
      </c>
      <c r="K470" s="62">
        <v>41458.9</v>
      </c>
      <c r="L470" s="5"/>
    </row>
    <row r="471" spans="1:12" s="15" customFormat="1" ht="78" x14ac:dyDescent="0.25">
      <c r="A471" s="94"/>
      <c r="B471" s="63" t="s">
        <v>355</v>
      </c>
      <c r="C471" s="69">
        <v>925</v>
      </c>
      <c r="D471" s="67" t="s">
        <v>8</v>
      </c>
      <c r="E471" s="67" t="s">
        <v>4</v>
      </c>
      <c r="F471" s="26" t="s">
        <v>2</v>
      </c>
      <c r="G471" s="26" t="s">
        <v>87</v>
      </c>
      <c r="H471" s="26" t="s">
        <v>6</v>
      </c>
      <c r="I471" s="26" t="s">
        <v>214</v>
      </c>
      <c r="J471" s="67"/>
      <c r="K471" s="62">
        <f>SUM(K472)</f>
        <v>2243.1999999999998</v>
      </c>
      <c r="L471" s="5"/>
    </row>
    <row r="472" spans="1:12" s="15" customFormat="1" ht="35.25" customHeight="1" x14ac:dyDescent="0.25">
      <c r="A472" s="94"/>
      <c r="B472" s="63" t="s">
        <v>115</v>
      </c>
      <c r="C472" s="69">
        <v>925</v>
      </c>
      <c r="D472" s="67" t="s">
        <v>8</v>
      </c>
      <c r="E472" s="67" t="s">
        <v>4</v>
      </c>
      <c r="F472" s="26" t="s">
        <v>2</v>
      </c>
      <c r="G472" s="26" t="s">
        <v>87</v>
      </c>
      <c r="H472" s="26" t="s">
        <v>6</v>
      </c>
      <c r="I472" s="26" t="s">
        <v>214</v>
      </c>
      <c r="J472" s="67" t="s">
        <v>58</v>
      </c>
      <c r="K472" s="62">
        <v>2243.1999999999998</v>
      </c>
      <c r="L472" s="5"/>
    </row>
    <row r="473" spans="1:12" s="15" customFormat="1" ht="46.8" x14ac:dyDescent="0.25">
      <c r="A473" s="94"/>
      <c r="B473" s="63" t="s">
        <v>356</v>
      </c>
      <c r="C473" s="69">
        <v>925</v>
      </c>
      <c r="D473" s="67" t="s">
        <v>8</v>
      </c>
      <c r="E473" s="67" t="s">
        <v>4</v>
      </c>
      <c r="F473" s="26" t="s">
        <v>2</v>
      </c>
      <c r="G473" s="26" t="s">
        <v>87</v>
      </c>
      <c r="H473" s="26" t="s">
        <v>6</v>
      </c>
      <c r="I473" s="26" t="s">
        <v>194</v>
      </c>
      <c r="J473" s="67"/>
      <c r="K473" s="62">
        <f>K474</f>
        <v>0</v>
      </c>
      <c r="L473" s="5"/>
    </row>
    <row r="474" spans="1:12" s="15" customFormat="1" ht="36.75" customHeight="1" x14ac:dyDescent="0.25">
      <c r="A474" s="94"/>
      <c r="B474" s="63" t="s">
        <v>115</v>
      </c>
      <c r="C474" s="69">
        <v>925</v>
      </c>
      <c r="D474" s="67" t="s">
        <v>8</v>
      </c>
      <c r="E474" s="67" t="s">
        <v>4</v>
      </c>
      <c r="F474" s="26" t="s">
        <v>2</v>
      </c>
      <c r="G474" s="26" t="s">
        <v>87</v>
      </c>
      <c r="H474" s="26" t="s">
        <v>6</v>
      </c>
      <c r="I474" s="26" t="s">
        <v>194</v>
      </c>
      <c r="J474" s="67" t="s">
        <v>58</v>
      </c>
      <c r="K474" s="62">
        <f>93365.4+5959.5-99324.9</f>
        <v>0</v>
      </c>
      <c r="L474" s="5"/>
    </row>
    <row r="475" spans="1:12" s="15" customFormat="1" ht="85.95" customHeight="1" x14ac:dyDescent="0.25">
      <c r="A475" s="94"/>
      <c r="B475" s="63" t="s">
        <v>435</v>
      </c>
      <c r="C475" s="69">
        <v>925</v>
      </c>
      <c r="D475" s="67" t="s">
        <v>8</v>
      </c>
      <c r="E475" s="67" t="s">
        <v>4</v>
      </c>
      <c r="F475" s="26" t="s">
        <v>2</v>
      </c>
      <c r="G475" s="26" t="s">
        <v>87</v>
      </c>
      <c r="H475" s="26" t="s">
        <v>6</v>
      </c>
      <c r="I475" s="26" t="s">
        <v>436</v>
      </c>
      <c r="J475" s="67"/>
      <c r="K475" s="62">
        <f>K476</f>
        <v>99324.9</v>
      </c>
      <c r="L475" s="5"/>
    </row>
    <row r="476" spans="1:12" s="15" customFormat="1" ht="36.75" customHeight="1" x14ac:dyDescent="0.25">
      <c r="A476" s="94"/>
      <c r="B476" s="63" t="s">
        <v>115</v>
      </c>
      <c r="C476" s="69">
        <v>925</v>
      </c>
      <c r="D476" s="67" t="s">
        <v>8</v>
      </c>
      <c r="E476" s="67" t="s">
        <v>4</v>
      </c>
      <c r="F476" s="26" t="s">
        <v>2</v>
      </c>
      <c r="G476" s="26" t="s">
        <v>87</v>
      </c>
      <c r="H476" s="26" t="s">
        <v>6</v>
      </c>
      <c r="I476" s="26" t="s">
        <v>436</v>
      </c>
      <c r="J476" s="67" t="s">
        <v>58</v>
      </c>
      <c r="K476" s="62">
        <v>99324.9</v>
      </c>
      <c r="L476" s="5"/>
    </row>
    <row r="477" spans="1:12" s="15" customFormat="1" ht="46.8" x14ac:dyDescent="0.25">
      <c r="A477" s="94"/>
      <c r="B477" s="63" t="s">
        <v>264</v>
      </c>
      <c r="C477" s="69">
        <v>925</v>
      </c>
      <c r="D477" s="67" t="s">
        <v>8</v>
      </c>
      <c r="E477" s="67" t="s">
        <v>4</v>
      </c>
      <c r="F477" s="67" t="s">
        <v>2</v>
      </c>
      <c r="G477" s="69">
        <v>1</v>
      </c>
      <c r="H477" s="26" t="s">
        <v>6</v>
      </c>
      <c r="I477" s="26" t="s">
        <v>213</v>
      </c>
      <c r="J477" s="67"/>
      <c r="K477" s="62">
        <f>SUM(K478)</f>
        <v>21538</v>
      </c>
      <c r="L477" s="5"/>
    </row>
    <row r="478" spans="1:12" s="15" customFormat="1" ht="38.25" customHeight="1" x14ac:dyDescent="0.25">
      <c r="A478" s="94"/>
      <c r="B478" s="63" t="s">
        <v>115</v>
      </c>
      <c r="C478" s="69">
        <v>925</v>
      </c>
      <c r="D478" s="67" t="s">
        <v>8</v>
      </c>
      <c r="E478" s="67" t="s">
        <v>4</v>
      </c>
      <c r="F478" s="67" t="s">
        <v>2</v>
      </c>
      <c r="G478" s="69">
        <v>1</v>
      </c>
      <c r="H478" s="26" t="s">
        <v>6</v>
      </c>
      <c r="I478" s="26" t="s">
        <v>213</v>
      </c>
      <c r="J478" s="67" t="s">
        <v>58</v>
      </c>
      <c r="K478" s="62">
        <f>9907.5+11630.5</f>
        <v>21538</v>
      </c>
      <c r="L478" s="5"/>
    </row>
    <row r="479" spans="1:12" s="15" customFormat="1" ht="31.2" x14ac:dyDescent="0.25">
      <c r="A479" s="94"/>
      <c r="B479" s="30" t="s">
        <v>423</v>
      </c>
      <c r="C479" s="69">
        <v>925</v>
      </c>
      <c r="D479" s="67" t="s">
        <v>8</v>
      </c>
      <c r="E479" s="67" t="s">
        <v>4</v>
      </c>
      <c r="F479" s="67" t="s">
        <v>2</v>
      </c>
      <c r="G479" s="69">
        <v>1</v>
      </c>
      <c r="H479" s="67" t="s">
        <v>7</v>
      </c>
      <c r="I479" s="67"/>
      <c r="J479" s="67"/>
      <c r="K479" s="62">
        <f>K480</f>
        <v>5000.3</v>
      </c>
      <c r="L479" s="5"/>
    </row>
    <row r="480" spans="1:12" s="15" customFormat="1" ht="124.8" x14ac:dyDescent="0.25">
      <c r="A480" s="94"/>
      <c r="B480" s="63" t="s">
        <v>178</v>
      </c>
      <c r="C480" s="69">
        <v>925</v>
      </c>
      <c r="D480" s="67" t="s">
        <v>8</v>
      </c>
      <c r="E480" s="67" t="s">
        <v>4</v>
      </c>
      <c r="F480" s="67" t="s">
        <v>2</v>
      </c>
      <c r="G480" s="69">
        <v>1</v>
      </c>
      <c r="H480" s="67" t="s">
        <v>7</v>
      </c>
      <c r="I480" s="67" t="s">
        <v>130</v>
      </c>
      <c r="J480" s="67"/>
      <c r="K480" s="62">
        <f t="shared" ref="K480" si="25">SUM(K481:K483)</f>
        <v>5000.3</v>
      </c>
      <c r="L480" s="5"/>
    </row>
    <row r="481" spans="1:12" s="15" customFormat="1" ht="31.2" x14ac:dyDescent="0.25">
      <c r="A481" s="94"/>
      <c r="B481" s="63" t="s">
        <v>117</v>
      </c>
      <c r="C481" s="69">
        <v>925</v>
      </c>
      <c r="D481" s="67" t="s">
        <v>8</v>
      </c>
      <c r="E481" s="67" t="s">
        <v>4</v>
      </c>
      <c r="F481" s="67" t="s">
        <v>2</v>
      </c>
      <c r="G481" s="69">
        <v>1</v>
      </c>
      <c r="H481" s="67" t="s">
        <v>7</v>
      </c>
      <c r="I481" s="67" t="s">
        <v>130</v>
      </c>
      <c r="J481" s="67" t="s">
        <v>48</v>
      </c>
      <c r="K481" s="62"/>
      <c r="L481" s="5"/>
    </row>
    <row r="482" spans="1:12" s="15" customFormat="1" x14ac:dyDescent="0.25">
      <c r="A482" s="94"/>
      <c r="B482" s="63" t="s">
        <v>54</v>
      </c>
      <c r="C482" s="69">
        <v>925</v>
      </c>
      <c r="D482" s="67" t="s">
        <v>8</v>
      </c>
      <c r="E482" s="67" t="s">
        <v>4</v>
      </c>
      <c r="F482" s="67" t="s">
        <v>2</v>
      </c>
      <c r="G482" s="69">
        <v>1</v>
      </c>
      <c r="H482" s="67" t="s">
        <v>7</v>
      </c>
      <c r="I482" s="67" t="s">
        <v>130</v>
      </c>
      <c r="J482" s="67" t="s">
        <v>55</v>
      </c>
      <c r="K482" s="62">
        <v>3500.3</v>
      </c>
      <c r="L482" s="5"/>
    </row>
    <row r="483" spans="1:12" s="15" customFormat="1" ht="31.2" x14ac:dyDescent="0.25">
      <c r="A483" s="94"/>
      <c r="B483" s="38" t="s">
        <v>115</v>
      </c>
      <c r="C483" s="69">
        <v>925</v>
      </c>
      <c r="D483" s="67" t="s">
        <v>8</v>
      </c>
      <c r="E483" s="67" t="s">
        <v>4</v>
      </c>
      <c r="F483" s="67" t="s">
        <v>2</v>
      </c>
      <c r="G483" s="69">
        <v>1</v>
      </c>
      <c r="H483" s="67" t="s">
        <v>7</v>
      </c>
      <c r="I483" s="67" t="s">
        <v>130</v>
      </c>
      <c r="J483" s="67" t="s">
        <v>58</v>
      </c>
      <c r="K483" s="62">
        <v>1500</v>
      </c>
      <c r="L483" s="5"/>
    </row>
    <row r="484" spans="1:12" s="15" customFormat="1" ht="62.4" x14ac:dyDescent="0.25">
      <c r="A484" s="94"/>
      <c r="B484" s="30" t="s">
        <v>102</v>
      </c>
      <c r="C484" s="69">
        <v>925</v>
      </c>
      <c r="D484" s="67" t="s">
        <v>8</v>
      </c>
      <c r="E484" s="67" t="s">
        <v>4</v>
      </c>
      <c r="F484" s="67" t="s">
        <v>2</v>
      </c>
      <c r="G484" s="69">
        <v>1</v>
      </c>
      <c r="H484" s="67" t="s">
        <v>29</v>
      </c>
      <c r="I484" s="67"/>
      <c r="J484" s="67"/>
      <c r="K484" s="62">
        <f>SUM(K485)</f>
        <v>1389.3</v>
      </c>
      <c r="L484" s="5"/>
    </row>
    <row r="485" spans="1:12" s="15" customFormat="1" ht="93.6" x14ac:dyDescent="0.25">
      <c r="A485" s="94"/>
      <c r="B485" s="29" t="s">
        <v>177</v>
      </c>
      <c r="C485" s="69">
        <v>925</v>
      </c>
      <c r="D485" s="67" t="s">
        <v>8</v>
      </c>
      <c r="E485" s="67" t="s">
        <v>4</v>
      </c>
      <c r="F485" s="67" t="s">
        <v>2</v>
      </c>
      <c r="G485" s="69">
        <v>1</v>
      </c>
      <c r="H485" s="67" t="s">
        <v>29</v>
      </c>
      <c r="I485" s="67" t="s">
        <v>103</v>
      </c>
      <c r="J485" s="67"/>
      <c r="K485" s="62">
        <f>SUM(K486:K486)</f>
        <v>1389.3</v>
      </c>
      <c r="L485" s="5"/>
    </row>
    <row r="486" spans="1:12" s="15" customFormat="1" ht="31.2" x14ac:dyDescent="0.25">
      <c r="A486" s="94"/>
      <c r="B486" s="28" t="s">
        <v>115</v>
      </c>
      <c r="C486" s="69">
        <v>925</v>
      </c>
      <c r="D486" s="67" t="s">
        <v>8</v>
      </c>
      <c r="E486" s="67" t="s">
        <v>4</v>
      </c>
      <c r="F486" s="67" t="s">
        <v>2</v>
      </c>
      <c r="G486" s="69">
        <v>1</v>
      </c>
      <c r="H486" s="67" t="s">
        <v>29</v>
      </c>
      <c r="I486" s="67" t="s">
        <v>103</v>
      </c>
      <c r="J486" s="67" t="s">
        <v>58</v>
      </c>
      <c r="K486" s="62">
        <v>1389.3</v>
      </c>
      <c r="L486" s="5"/>
    </row>
    <row r="487" spans="1:12" s="15" customFormat="1" x14ac:dyDescent="0.25">
      <c r="A487" s="94"/>
      <c r="B487" s="63" t="s">
        <v>428</v>
      </c>
      <c r="C487" s="69">
        <v>925</v>
      </c>
      <c r="D487" s="67" t="s">
        <v>8</v>
      </c>
      <c r="E487" s="67" t="s">
        <v>4</v>
      </c>
      <c r="F487" s="26" t="s">
        <v>2</v>
      </c>
      <c r="G487" s="26" t="s">
        <v>87</v>
      </c>
      <c r="H487" s="26" t="s">
        <v>429</v>
      </c>
      <c r="I487" s="26"/>
      <c r="J487" s="67"/>
      <c r="K487" s="62">
        <f>K488+K490</f>
        <v>107273.40000000001</v>
      </c>
      <c r="L487" s="5"/>
    </row>
    <row r="488" spans="1:12" s="15" customFormat="1" ht="46.8" x14ac:dyDescent="0.25">
      <c r="A488" s="94"/>
      <c r="B488" s="63" t="s">
        <v>430</v>
      </c>
      <c r="C488" s="69">
        <v>925</v>
      </c>
      <c r="D488" s="67" t="s">
        <v>8</v>
      </c>
      <c r="E488" s="67" t="s">
        <v>4</v>
      </c>
      <c r="F488" s="26" t="s">
        <v>2</v>
      </c>
      <c r="G488" s="26" t="s">
        <v>87</v>
      </c>
      <c r="H488" s="26" t="s">
        <v>429</v>
      </c>
      <c r="I488" s="26" t="s">
        <v>431</v>
      </c>
      <c r="J488" s="67"/>
      <c r="K488" s="62">
        <f>K489</f>
        <v>5811.1</v>
      </c>
      <c r="L488" s="5"/>
    </row>
    <row r="489" spans="1:12" s="15" customFormat="1" ht="36" customHeight="1" x14ac:dyDescent="0.25">
      <c r="A489" s="94"/>
      <c r="B489" s="63" t="s">
        <v>115</v>
      </c>
      <c r="C489" s="69">
        <v>925</v>
      </c>
      <c r="D489" s="67" t="s">
        <v>8</v>
      </c>
      <c r="E489" s="67" t="s">
        <v>4</v>
      </c>
      <c r="F489" s="26" t="s">
        <v>2</v>
      </c>
      <c r="G489" s="26" t="s">
        <v>87</v>
      </c>
      <c r="H489" s="26" t="s">
        <v>429</v>
      </c>
      <c r="I489" s="26" t="s">
        <v>431</v>
      </c>
      <c r="J489" s="67" t="s">
        <v>58</v>
      </c>
      <c r="K489" s="62">
        <v>5811.1</v>
      </c>
      <c r="L489" s="5"/>
    </row>
    <row r="490" spans="1:12" s="15" customFormat="1" ht="97.2" customHeight="1" x14ac:dyDescent="0.25">
      <c r="A490" s="94"/>
      <c r="B490" s="63" t="s">
        <v>433</v>
      </c>
      <c r="C490" s="69">
        <v>925</v>
      </c>
      <c r="D490" s="67" t="s">
        <v>8</v>
      </c>
      <c r="E490" s="67" t="s">
        <v>4</v>
      </c>
      <c r="F490" s="26" t="s">
        <v>2</v>
      </c>
      <c r="G490" s="26" t="s">
        <v>87</v>
      </c>
      <c r="H490" s="26" t="s">
        <v>429</v>
      </c>
      <c r="I490" s="26" t="s">
        <v>434</v>
      </c>
      <c r="J490" s="67"/>
      <c r="K490" s="62">
        <v>101462.3</v>
      </c>
      <c r="L490" s="5"/>
    </row>
    <row r="491" spans="1:12" s="15" customFormat="1" ht="36" customHeight="1" x14ac:dyDescent="0.25">
      <c r="A491" s="94"/>
      <c r="B491" s="38" t="s">
        <v>115</v>
      </c>
      <c r="C491" s="69">
        <v>925</v>
      </c>
      <c r="D491" s="67" t="s">
        <v>8</v>
      </c>
      <c r="E491" s="67" t="s">
        <v>4</v>
      </c>
      <c r="F491" s="26" t="s">
        <v>2</v>
      </c>
      <c r="G491" s="26" t="s">
        <v>87</v>
      </c>
      <c r="H491" s="26" t="s">
        <v>429</v>
      </c>
      <c r="I491" s="26" t="s">
        <v>434</v>
      </c>
      <c r="J491" s="67" t="s">
        <v>58</v>
      </c>
      <c r="K491" s="62">
        <v>101462.3</v>
      </c>
      <c r="L491" s="5"/>
    </row>
    <row r="492" spans="1:12" s="15" customFormat="1" x14ac:dyDescent="0.25">
      <c r="A492" s="94"/>
      <c r="B492" s="63" t="s">
        <v>135</v>
      </c>
      <c r="C492" s="69">
        <v>925</v>
      </c>
      <c r="D492" s="67" t="s">
        <v>8</v>
      </c>
      <c r="E492" s="67" t="s">
        <v>5</v>
      </c>
      <c r="F492" s="26"/>
      <c r="G492" s="26"/>
      <c r="H492" s="26"/>
      <c r="I492" s="26"/>
      <c r="J492" s="67"/>
      <c r="K492" s="62">
        <f>SUM(K493)</f>
        <v>116551</v>
      </c>
      <c r="L492" s="5"/>
    </row>
    <row r="493" spans="1:12" s="15" customFormat="1" x14ac:dyDescent="0.25">
      <c r="A493" s="94"/>
      <c r="B493" s="63" t="s">
        <v>313</v>
      </c>
      <c r="C493" s="69">
        <v>925</v>
      </c>
      <c r="D493" s="67" t="s">
        <v>8</v>
      </c>
      <c r="E493" s="67" t="s">
        <v>5</v>
      </c>
      <c r="F493" s="67" t="s">
        <v>2</v>
      </c>
      <c r="G493" s="69"/>
      <c r="H493" s="67"/>
      <c r="I493" s="67"/>
      <c r="J493" s="67"/>
      <c r="K493" s="62">
        <f t="shared" ref="K493:K496" si="26">SUM(K494)</f>
        <v>116551</v>
      </c>
      <c r="L493" s="5"/>
    </row>
    <row r="494" spans="1:12" s="15" customFormat="1" ht="19.5" customHeight="1" x14ac:dyDescent="0.25">
      <c r="A494" s="94"/>
      <c r="B494" s="30" t="s">
        <v>314</v>
      </c>
      <c r="C494" s="69">
        <v>925</v>
      </c>
      <c r="D494" s="67" t="s">
        <v>8</v>
      </c>
      <c r="E494" s="67" t="s">
        <v>5</v>
      </c>
      <c r="F494" s="67" t="s">
        <v>2</v>
      </c>
      <c r="G494" s="69">
        <v>1</v>
      </c>
      <c r="H494" s="67"/>
      <c r="I494" s="67"/>
      <c r="J494" s="67"/>
      <c r="K494" s="62">
        <f>SUM(K495+K501+K498+K554)</f>
        <v>116551</v>
      </c>
      <c r="L494" s="5"/>
    </row>
    <row r="495" spans="1:12" s="15" customFormat="1" ht="46.8" x14ac:dyDescent="0.25">
      <c r="A495" s="94"/>
      <c r="B495" s="30" t="s">
        <v>104</v>
      </c>
      <c r="C495" s="69">
        <v>925</v>
      </c>
      <c r="D495" s="67" t="s">
        <v>8</v>
      </c>
      <c r="E495" s="67" t="s">
        <v>5</v>
      </c>
      <c r="F495" s="67" t="s">
        <v>2</v>
      </c>
      <c r="G495" s="69">
        <v>1</v>
      </c>
      <c r="H495" s="67" t="s">
        <v>4</v>
      </c>
      <c r="I495" s="67"/>
      <c r="J495" s="67"/>
      <c r="K495" s="62">
        <f>SUM(K496)</f>
        <v>30222.9</v>
      </c>
      <c r="L495" s="5"/>
    </row>
    <row r="496" spans="1:12" s="15" customFormat="1" ht="46.8" x14ac:dyDescent="0.25">
      <c r="A496" s="94"/>
      <c r="B496" s="30" t="s">
        <v>107</v>
      </c>
      <c r="C496" s="69">
        <v>925</v>
      </c>
      <c r="D496" s="67" t="s">
        <v>8</v>
      </c>
      <c r="E496" s="67" t="s">
        <v>5</v>
      </c>
      <c r="F496" s="67" t="s">
        <v>2</v>
      </c>
      <c r="G496" s="69">
        <v>1</v>
      </c>
      <c r="H496" s="67" t="s">
        <v>4</v>
      </c>
      <c r="I496" s="67" t="s">
        <v>82</v>
      </c>
      <c r="J496" s="67"/>
      <c r="K496" s="62">
        <f t="shared" si="26"/>
        <v>30222.9</v>
      </c>
      <c r="L496" s="5"/>
    </row>
    <row r="497" spans="1:12" s="15" customFormat="1" ht="31.2" x14ac:dyDescent="0.25">
      <c r="A497" s="94"/>
      <c r="B497" s="38" t="s">
        <v>115</v>
      </c>
      <c r="C497" s="69">
        <v>925</v>
      </c>
      <c r="D497" s="67" t="s">
        <v>8</v>
      </c>
      <c r="E497" s="67" t="s">
        <v>5</v>
      </c>
      <c r="F497" s="67" t="s">
        <v>2</v>
      </c>
      <c r="G497" s="69">
        <v>1</v>
      </c>
      <c r="H497" s="67" t="s">
        <v>4</v>
      </c>
      <c r="I497" s="67" t="s">
        <v>82</v>
      </c>
      <c r="J497" s="67" t="s">
        <v>58</v>
      </c>
      <c r="K497" s="62">
        <v>30222.9</v>
      </c>
      <c r="L497" s="5"/>
    </row>
    <row r="498" spans="1:12" s="15" customFormat="1" ht="62.4" x14ac:dyDescent="0.25">
      <c r="A498" s="94"/>
      <c r="B498" s="30" t="s">
        <v>102</v>
      </c>
      <c r="C498" s="69">
        <v>925</v>
      </c>
      <c r="D498" s="67" t="s">
        <v>8</v>
      </c>
      <c r="E498" s="67" t="s">
        <v>5</v>
      </c>
      <c r="F498" s="67" t="s">
        <v>2</v>
      </c>
      <c r="G498" s="69">
        <v>1</v>
      </c>
      <c r="H498" s="67" t="s">
        <v>29</v>
      </c>
      <c r="I498" s="67"/>
      <c r="J498" s="67"/>
      <c r="K498" s="62">
        <f>SUM(K499)</f>
        <v>33.299999999999997</v>
      </c>
      <c r="L498" s="5"/>
    </row>
    <row r="499" spans="1:12" s="15" customFormat="1" ht="93.6" x14ac:dyDescent="0.25">
      <c r="A499" s="94"/>
      <c r="B499" s="29" t="s">
        <v>177</v>
      </c>
      <c r="C499" s="69">
        <v>925</v>
      </c>
      <c r="D499" s="67" t="s">
        <v>8</v>
      </c>
      <c r="E499" s="67" t="s">
        <v>5</v>
      </c>
      <c r="F499" s="67" t="s">
        <v>2</v>
      </c>
      <c r="G499" s="69">
        <v>1</v>
      </c>
      <c r="H499" s="67" t="s">
        <v>29</v>
      </c>
      <c r="I499" s="67" t="s">
        <v>103</v>
      </c>
      <c r="J499" s="67"/>
      <c r="K499" s="62">
        <f>SUM(K500:K500)</f>
        <v>33.299999999999997</v>
      </c>
      <c r="L499" s="5"/>
    </row>
    <row r="500" spans="1:12" s="15" customFormat="1" ht="31.2" x14ac:dyDescent="0.25">
      <c r="A500" s="94"/>
      <c r="B500" s="28" t="s">
        <v>115</v>
      </c>
      <c r="C500" s="69">
        <v>925</v>
      </c>
      <c r="D500" s="67" t="s">
        <v>8</v>
      </c>
      <c r="E500" s="67" t="s">
        <v>5</v>
      </c>
      <c r="F500" s="67" t="s">
        <v>2</v>
      </c>
      <c r="G500" s="69">
        <v>1</v>
      </c>
      <c r="H500" s="67" t="s">
        <v>29</v>
      </c>
      <c r="I500" s="67" t="s">
        <v>103</v>
      </c>
      <c r="J500" s="67" t="s">
        <v>58</v>
      </c>
      <c r="K500" s="62">
        <v>33.299999999999997</v>
      </c>
      <c r="L500" s="5"/>
    </row>
    <row r="501" spans="1:12" s="15" customFormat="1" ht="78" x14ac:dyDescent="0.25">
      <c r="A501" s="94"/>
      <c r="B501" s="63" t="s">
        <v>400</v>
      </c>
      <c r="C501" s="69">
        <v>925</v>
      </c>
      <c r="D501" s="67" t="s">
        <v>8</v>
      </c>
      <c r="E501" s="67" t="s">
        <v>5</v>
      </c>
      <c r="F501" s="67" t="s">
        <v>2</v>
      </c>
      <c r="G501" s="69">
        <v>1</v>
      </c>
      <c r="H501" s="67" t="s">
        <v>8</v>
      </c>
      <c r="I501" s="67"/>
      <c r="J501" s="67"/>
      <c r="K501" s="62">
        <f>K502</f>
        <v>84498</v>
      </c>
      <c r="L501" s="5"/>
    </row>
    <row r="502" spans="1:12" s="15" customFormat="1" ht="31.2" x14ac:dyDescent="0.25">
      <c r="A502" s="94"/>
      <c r="B502" s="28" t="s">
        <v>216</v>
      </c>
      <c r="C502" s="69">
        <v>925</v>
      </c>
      <c r="D502" s="67" t="s">
        <v>8</v>
      </c>
      <c r="E502" s="67" t="s">
        <v>5</v>
      </c>
      <c r="F502" s="67" t="s">
        <v>2</v>
      </c>
      <c r="G502" s="69">
        <v>1</v>
      </c>
      <c r="H502" s="67" t="s">
        <v>8</v>
      </c>
      <c r="I502" s="67" t="s">
        <v>215</v>
      </c>
      <c r="J502" s="67"/>
      <c r="K502" s="62">
        <f>K503</f>
        <v>84498</v>
      </c>
      <c r="L502" s="5"/>
    </row>
    <row r="503" spans="1:12" s="15" customFormat="1" ht="31.2" x14ac:dyDescent="0.25">
      <c r="A503" s="94"/>
      <c r="B503" s="38" t="s">
        <v>115</v>
      </c>
      <c r="C503" s="69">
        <v>925</v>
      </c>
      <c r="D503" s="67" t="s">
        <v>8</v>
      </c>
      <c r="E503" s="67" t="s">
        <v>5</v>
      </c>
      <c r="F503" s="67" t="s">
        <v>2</v>
      </c>
      <c r="G503" s="69">
        <v>1</v>
      </c>
      <c r="H503" s="67" t="s">
        <v>8</v>
      </c>
      <c r="I503" s="67" t="s">
        <v>215</v>
      </c>
      <c r="J503" s="67" t="s">
        <v>58</v>
      </c>
      <c r="K503" s="62">
        <v>84498</v>
      </c>
      <c r="L503" s="5"/>
    </row>
    <row r="504" spans="1:12" s="15" customFormat="1" x14ac:dyDescent="0.25">
      <c r="A504" s="94"/>
      <c r="B504" s="63" t="s">
        <v>27</v>
      </c>
      <c r="C504" s="69">
        <v>925</v>
      </c>
      <c r="D504" s="26" t="s">
        <v>8</v>
      </c>
      <c r="E504" s="67" t="s">
        <v>24</v>
      </c>
      <c r="F504" s="67"/>
      <c r="G504" s="69"/>
      <c r="H504" s="67"/>
      <c r="I504" s="67"/>
      <c r="J504" s="67"/>
      <c r="K504" s="62">
        <f>SUM(K505+K557)</f>
        <v>143784.90000000002</v>
      </c>
      <c r="L504" s="5"/>
    </row>
    <row r="505" spans="1:12" s="15" customFormat="1" x14ac:dyDescent="0.25">
      <c r="A505" s="94"/>
      <c r="B505" s="63" t="s">
        <v>313</v>
      </c>
      <c r="C505" s="69">
        <v>925</v>
      </c>
      <c r="D505" s="67" t="s">
        <v>8</v>
      </c>
      <c r="E505" s="67" t="s">
        <v>24</v>
      </c>
      <c r="F505" s="67" t="s">
        <v>2</v>
      </c>
      <c r="G505" s="69"/>
      <c r="H505" s="67"/>
      <c r="I505" s="67"/>
      <c r="J505" s="67"/>
      <c r="K505" s="62">
        <f>SUM(K506)</f>
        <v>143387.70000000001</v>
      </c>
      <c r="L505" s="5"/>
    </row>
    <row r="506" spans="1:12" s="15" customFormat="1" ht="22.5" customHeight="1" x14ac:dyDescent="0.25">
      <c r="A506" s="94"/>
      <c r="B506" s="63" t="s">
        <v>314</v>
      </c>
      <c r="C506" s="69">
        <v>925</v>
      </c>
      <c r="D506" s="67" t="s">
        <v>8</v>
      </c>
      <c r="E506" s="67" t="s">
        <v>24</v>
      </c>
      <c r="F506" s="67" t="s">
        <v>2</v>
      </c>
      <c r="G506" s="69">
        <v>1</v>
      </c>
      <c r="H506" s="67"/>
      <c r="I506" s="67"/>
      <c r="J506" s="67"/>
      <c r="K506" s="62">
        <f>SUM(K533+K540+K507+K526+K551+K547+K543)</f>
        <v>143387.70000000001</v>
      </c>
      <c r="L506" s="5"/>
    </row>
    <row r="507" spans="1:12" s="15" customFormat="1" ht="46.8" x14ac:dyDescent="0.25">
      <c r="A507" s="94"/>
      <c r="B507" s="30" t="s">
        <v>104</v>
      </c>
      <c r="C507" s="69">
        <v>925</v>
      </c>
      <c r="D507" s="67" t="s">
        <v>8</v>
      </c>
      <c r="E507" s="67" t="s">
        <v>24</v>
      </c>
      <c r="F507" s="67" t="s">
        <v>2</v>
      </c>
      <c r="G507" s="69">
        <v>1</v>
      </c>
      <c r="H507" s="67" t="s">
        <v>4</v>
      </c>
      <c r="I507" s="67"/>
      <c r="J507" s="67"/>
      <c r="K507" s="62">
        <f>SUM(K508+K512+K523+K521+K519+K517)</f>
        <v>138100.90000000002</v>
      </c>
      <c r="L507" s="5"/>
    </row>
    <row r="508" spans="1:12" s="15" customFormat="1" x14ac:dyDescent="0.25">
      <c r="A508" s="94"/>
      <c r="B508" s="63" t="s">
        <v>46</v>
      </c>
      <c r="C508" s="69">
        <v>925</v>
      </c>
      <c r="D508" s="67" t="s">
        <v>8</v>
      </c>
      <c r="E508" s="67" t="s">
        <v>24</v>
      </c>
      <c r="F508" s="67" t="s">
        <v>2</v>
      </c>
      <c r="G508" s="69">
        <v>1</v>
      </c>
      <c r="H508" s="67" t="s">
        <v>4</v>
      </c>
      <c r="I508" s="67" t="s">
        <v>76</v>
      </c>
      <c r="J508" s="67"/>
      <c r="K508" s="62">
        <f>SUM(K509:K511)</f>
        <v>9071.6999999999989</v>
      </c>
      <c r="L508" s="5"/>
    </row>
    <row r="509" spans="1:12" s="15" customFormat="1" ht="46.8" x14ac:dyDescent="0.25">
      <c r="A509" s="94"/>
      <c r="B509" s="63" t="s">
        <v>116</v>
      </c>
      <c r="C509" s="69">
        <v>925</v>
      </c>
      <c r="D509" s="67" t="s">
        <v>8</v>
      </c>
      <c r="E509" s="67" t="s">
        <v>24</v>
      </c>
      <c r="F509" s="67" t="s">
        <v>2</v>
      </c>
      <c r="G509" s="69">
        <v>1</v>
      </c>
      <c r="H509" s="67" t="s">
        <v>4</v>
      </c>
      <c r="I509" s="67" t="s">
        <v>76</v>
      </c>
      <c r="J509" s="67" t="s">
        <v>47</v>
      </c>
      <c r="K509" s="62">
        <v>9061.9</v>
      </c>
      <c r="L509" s="5"/>
    </row>
    <row r="510" spans="1:12" s="15" customFormat="1" ht="31.2" x14ac:dyDescent="0.25">
      <c r="A510" s="94"/>
      <c r="B510" s="63" t="s">
        <v>117</v>
      </c>
      <c r="C510" s="69">
        <v>925</v>
      </c>
      <c r="D510" s="67" t="s">
        <v>8</v>
      </c>
      <c r="E510" s="67" t="s">
        <v>24</v>
      </c>
      <c r="F510" s="67" t="s">
        <v>2</v>
      </c>
      <c r="G510" s="69">
        <v>1</v>
      </c>
      <c r="H510" s="67" t="s">
        <v>4</v>
      </c>
      <c r="I510" s="67" t="s">
        <v>76</v>
      </c>
      <c r="J510" s="67" t="s">
        <v>48</v>
      </c>
      <c r="K510" s="62">
        <v>8.8000000000000007</v>
      </c>
      <c r="L510" s="5"/>
    </row>
    <row r="511" spans="1:12" s="15" customFormat="1" x14ac:dyDescent="0.25">
      <c r="A511" s="94"/>
      <c r="B511" s="63" t="s">
        <v>49</v>
      </c>
      <c r="C511" s="69">
        <v>925</v>
      </c>
      <c r="D511" s="67" t="s">
        <v>8</v>
      </c>
      <c r="E511" s="67" t="s">
        <v>24</v>
      </c>
      <c r="F511" s="67" t="s">
        <v>2</v>
      </c>
      <c r="G511" s="69">
        <v>1</v>
      </c>
      <c r="H511" s="67" t="s">
        <v>4</v>
      </c>
      <c r="I511" s="67" t="s">
        <v>76</v>
      </c>
      <c r="J511" s="67" t="s">
        <v>50</v>
      </c>
      <c r="K511" s="62">
        <v>1</v>
      </c>
      <c r="L511" s="5"/>
    </row>
    <row r="512" spans="1:12" s="15" customFormat="1" ht="46.8" x14ac:dyDescent="0.25">
      <c r="A512" s="94"/>
      <c r="B512" s="30" t="s">
        <v>107</v>
      </c>
      <c r="C512" s="69">
        <v>925</v>
      </c>
      <c r="D512" s="67" t="s">
        <v>8</v>
      </c>
      <c r="E512" s="67" t="s">
        <v>24</v>
      </c>
      <c r="F512" s="67" t="s">
        <v>2</v>
      </c>
      <c r="G512" s="69">
        <v>1</v>
      </c>
      <c r="H512" s="67" t="s">
        <v>4</v>
      </c>
      <c r="I512" s="67" t="s">
        <v>82</v>
      </c>
      <c r="J512" s="67"/>
      <c r="K512" s="62">
        <f>SUM(K513:K516)</f>
        <v>102021.20000000001</v>
      </c>
      <c r="L512" s="5"/>
    </row>
    <row r="513" spans="1:12" s="15" customFormat="1" ht="46.8" x14ac:dyDescent="0.25">
      <c r="A513" s="94"/>
      <c r="B513" s="63" t="s">
        <v>116</v>
      </c>
      <c r="C513" s="69">
        <v>925</v>
      </c>
      <c r="D513" s="67" t="s">
        <v>8</v>
      </c>
      <c r="E513" s="67" t="s">
        <v>24</v>
      </c>
      <c r="F513" s="67" t="s">
        <v>2</v>
      </c>
      <c r="G513" s="69">
        <v>1</v>
      </c>
      <c r="H513" s="67" t="s">
        <v>4</v>
      </c>
      <c r="I513" s="67" t="s">
        <v>82</v>
      </c>
      <c r="J513" s="67" t="s">
        <v>47</v>
      </c>
      <c r="K513" s="62">
        <f>73234.8-24603.7+1630.3+32734.8</f>
        <v>82996.200000000012</v>
      </c>
      <c r="L513" s="5"/>
    </row>
    <row r="514" spans="1:12" s="15" customFormat="1" ht="31.2" x14ac:dyDescent="0.25">
      <c r="A514" s="94"/>
      <c r="B514" s="63" t="s">
        <v>117</v>
      </c>
      <c r="C514" s="69">
        <v>925</v>
      </c>
      <c r="D514" s="67" t="s">
        <v>8</v>
      </c>
      <c r="E514" s="67" t="s">
        <v>24</v>
      </c>
      <c r="F514" s="67" t="s">
        <v>2</v>
      </c>
      <c r="G514" s="69">
        <v>1</v>
      </c>
      <c r="H514" s="67" t="s">
        <v>4</v>
      </c>
      <c r="I514" s="67" t="s">
        <v>82</v>
      </c>
      <c r="J514" s="67" t="s">
        <v>48</v>
      </c>
      <c r="K514" s="62">
        <f>16607.3+2340.8</f>
        <v>18948.099999999999</v>
      </c>
      <c r="L514" s="5"/>
    </row>
    <row r="515" spans="1:12" s="15" customFormat="1" x14ac:dyDescent="0.25">
      <c r="A515" s="94"/>
      <c r="B515" s="63" t="s">
        <v>54</v>
      </c>
      <c r="C515" s="69">
        <v>925</v>
      </c>
      <c r="D515" s="67" t="s">
        <v>8</v>
      </c>
      <c r="E515" s="67" t="s">
        <v>24</v>
      </c>
      <c r="F515" s="67" t="s">
        <v>2</v>
      </c>
      <c r="G515" s="69">
        <v>1</v>
      </c>
      <c r="H515" s="67" t="s">
        <v>4</v>
      </c>
      <c r="I515" s="67" t="s">
        <v>82</v>
      </c>
      <c r="J515" s="67" t="s">
        <v>55</v>
      </c>
      <c r="K515" s="62"/>
      <c r="L515" s="5"/>
    </row>
    <row r="516" spans="1:12" s="15" customFormat="1" x14ac:dyDescent="0.25">
      <c r="A516" s="94"/>
      <c r="B516" s="63" t="s">
        <v>49</v>
      </c>
      <c r="C516" s="69">
        <v>925</v>
      </c>
      <c r="D516" s="67" t="s">
        <v>8</v>
      </c>
      <c r="E516" s="67" t="s">
        <v>24</v>
      </c>
      <c r="F516" s="67" t="s">
        <v>2</v>
      </c>
      <c r="G516" s="69">
        <v>1</v>
      </c>
      <c r="H516" s="67" t="s">
        <v>4</v>
      </c>
      <c r="I516" s="67" t="s">
        <v>82</v>
      </c>
      <c r="J516" s="67" t="s">
        <v>50</v>
      </c>
      <c r="K516" s="62">
        <f>51.6+25.3</f>
        <v>76.900000000000006</v>
      </c>
      <c r="L516" s="5"/>
    </row>
    <row r="517" spans="1:12" s="15" customFormat="1" x14ac:dyDescent="0.25">
      <c r="A517" s="94"/>
      <c r="B517" s="63" t="s">
        <v>205</v>
      </c>
      <c r="C517" s="69">
        <v>925</v>
      </c>
      <c r="D517" s="67" t="s">
        <v>8</v>
      </c>
      <c r="E517" s="26" t="s">
        <v>24</v>
      </c>
      <c r="F517" s="26" t="s">
        <v>2</v>
      </c>
      <c r="G517" s="66">
        <v>1</v>
      </c>
      <c r="H517" s="67" t="s">
        <v>4</v>
      </c>
      <c r="I517" s="26" t="s">
        <v>204</v>
      </c>
      <c r="J517" s="26"/>
      <c r="K517" s="62">
        <f>SUM(K518)</f>
        <v>0</v>
      </c>
      <c r="L517" s="5"/>
    </row>
    <row r="518" spans="1:12" s="15" customFormat="1" ht="31.2" x14ac:dyDescent="0.25">
      <c r="A518" s="94"/>
      <c r="B518" s="63" t="s">
        <v>117</v>
      </c>
      <c r="C518" s="69">
        <v>925</v>
      </c>
      <c r="D518" s="26" t="s">
        <v>8</v>
      </c>
      <c r="E518" s="26" t="s">
        <v>24</v>
      </c>
      <c r="F518" s="26" t="s">
        <v>2</v>
      </c>
      <c r="G518" s="66">
        <v>1</v>
      </c>
      <c r="H518" s="67" t="s">
        <v>4</v>
      </c>
      <c r="I518" s="26" t="s">
        <v>204</v>
      </c>
      <c r="J518" s="26" t="s">
        <v>48</v>
      </c>
      <c r="K518" s="62"/>
      <c r="L518" s="5"/>
    </row>
    <row r="519" spans="1:12" s="15" customFormat="1" ht="109.2" x14ac:dyDescent="0.25">
      <c r="A519" s="94"/>
      <c r="B519" s="30" t="s">
        <v>260</v>
      </c>
      <c r="C519" s="69">
        <v>925</v>
      </c>
      <c r="D519" s="67" t="s">
        <v>8</v>
      </c>
      <c r="E519" s="67" t="s">
        <v>24</v>
      </c>
      <c r="F519" s="67" t="s">
        <v>2</v>
      </c>
      <c r="G519" s="69">
        <v>1</v>
      </c>
      <c r="H519" s="67" t="s">
        <v>4</v>
      </c>
      <c r="I519" s="67" t="s">
        <v>259</v>
      </c>
      <c r="J519" s="67"/>
      <c r="K519" s="62">
        <f>K520</f>
        <v>0</v>
      </c>
      <c r="L519" s="5"/>
    </row>
    <row r="520" spans="1:12" s="15" customFormat="1" ht="31.2" x14ac:dyDescent="0.25">
      <c r="A520" s="94"/>
      <c r="B520" s="28" t="s">
        <v>115</v>
      </c>
      <c r="C520" s="69">
        <v>925</v>
      </c>
      <c r="D520" s="67" t="s">
        <v>8</v>
      </c>
      <c r="E520" s="67" t="s">
        <v>24</v>
      </c>
      <c r="F520" s="67" t="s">
        <v>2</v>
      </c>
      <c r="G520" s="69">
        <v>1</v>
      </c>
      <c r="H520" s="67" t="s">
        <v>4</v>
      </c>
      <c r="I520" s="67" t="s">
        <v>259</v>
      </c>
      <c r="J520" s="67" t="s">
        <v>58</v>
      </c>
      <c r="K520" s="62"/>
      <c r="L520" s="5"/>
    </row>
    <row r="521" spans="1:12" s="15" customFormat="1" ht="62.4" x14ac:dyDescent="0.25">
      <c r="A521" s="94"/>
      <c r="B521" s="30" t="s">
        <v>179</v>
      </c>
      <c r="C521" s="69">
        <v>925</v>
      </c>
      <c r="D521" s="67" t="s">
        <v>8</v>
      </c>
      <c r="E521" s="67" t="s">
        <v>24</v>
      </c>
      <c r="F521" s="67" t="s">
        <v>2</v>
      </c>
      <c r="G521" s="69">
        <v>1</v>
      </c>
      <c r="H521" s="67" t="s">
        <v>4</v>
      </c>
      <c r="I521" s="67" t="s">
        <v>110</v>
      </c>
      <c r="J521" s="67"/>
      <c r="K521" s="62">
        <f>K522</f>
        <v>73.2</v>
      </c>
      <c r="L521" s="5"/>
    </row>
    <row r="522" spans="1:12" s="15" customFormat="1" ht="46.8" x14ac:dyDescent="0.25">
      <c r="A522" s="94"/>
      <c r="B522" s="63" t="s">
        <v>116</v>
      </c>
      <c r="C522" s="69">
        <v>925</v>
      </c>
      <c r="D522" s="67" t="s">
        <v>8</v>
      </c>
      <c r="E522" s="67" t="s">
        <v>24</v>
      </c>
      <c r="F522" s="67" t="s">
        <v>2</v>
      </c>
      <c r="G522" s="69">
        <v>1</v>
      </c>
      <c r="H522" s="67" t="s">
        <v>4</v>
      </c>
      <c r="I522" s="67" t="s">
        <v>110</v>
      </c>
      <c r="J522" s="67" t="s">
        <v>47</v>
      </c>
      <c r="K522" s="62">
        <v>73.2</v>
      </c>
      <c r="L522" s="5"/>
    </row>
    <row r="523" spans="1:12" s="15" customFormat="1" ht="62.4" x14ac:dyDescent="0.25">
      <c r="A523" s="94"/>
      <c r="B523" s="28" t="s">
        <v>180</v>
      </c>
      <c r="C523" s="69">
        <v>925</v>
      </c>
      <c r="D523" s="67" t="s">
        <v>8</v>
      </c>
      <c r="E523" s="67" t="s">
        <v>24</v>
      </c>
      <c r="F523" s="67" t="s">
        <v>2</v>
      </c>
      <c r="G523" s="69">
        <v>1</v>
      </c>
      <c r="H523" s="67" t="s">
        <v>4</v>
      </c>
      <c r="I523" s="67" t="s">
        <v>106</v>
      </c>
      <c r="J523" s="67"/>
      <c r="K523" s="62">
        <f>SUM(K524:K525)</f>
        <v>26934.799999999999</v>
      </c>
      <c r="L523" s="5"/>
    </row>
    <row r="524" spans="1:12" s="15" customFormat="1" ht="46.8" x14ac:dyDescent="0.25">
      <c r="A524" s="94"/>
      <c r="B524" s="63" t="s">
        <v>116</v>
      </c>
      <c r="C524" s="69">
        <v>925</v>
      </c>
      <c r="D524" s="67" t="s">
        <v>8</v>
      </c>
      <c r="E524" s="67" t="s">
        <v>24</v>
      </c>
      <c r="F524" s="67" t="s">
        <v>2</v>
      </c>
      <c r="G524" s="69">
        <v>1</v>
      </c>
      <c r="H524" s="67" t="s">
        <v>4</v>
      </c>
      <c r="I524" s="67" t="s">
        <v>106</v>
      </c>
      <c r="J524" s="67" t="s">
        <v>47</v>
      </c>
      <c r="K524" s="62">
        <f>10054.6+17515.5-335-300.3</f>
        <v>26934.799999999999</v>
      </c>
      <c r="L524" s="5"/>
    </row>
    <row r="525" spans="1:12" s="15" customFormat="1" ht="31.2" x14ac:dyDescent="0.25">
      <c r="A525" s="94"/>
      <c r="B525" s="63" t="s">
        <v>117</v>
      </c>
      <c r="C525" s="69">
        <v>925</v>
      </c>
      <c r="D525" s="67" t="s">
        <v>8</v>
      </c>
      <c r="E525" s="67" t="s">
        <v>24</v>
      </c>
      <c r="F525" s="67" t="s">
        <v>2</v>
      </c>
      <c r="G525" s="69">
        <v>1</v>
      </c>
      <c r="H525" s="67" t="s">
        <v>4</v>
      </c>
      <c r="I525" s="67" t="s">
        <v>106</v>
      </c>
      <c r="J525" s="67" t="s">
        <v>48</v>
      </c>
      <c r="K525" s="62"/>
      <c r="L525" s="5"/>
    </row>
    <row r="526" spans="1:12" s="15" customFormat="1" x14ac:dyDescent="0.25">
      <c r="A526" s="94"/>
      <c r="B526" s="63" t="s">
        <v>108</v>
      </c>
      <c r="C526" s="69">
        <v>925</v>
      </c>
      <c r="D526" s="26" t="s">
        <v>8</v>
      </c>
      <c r="E526" s="67" t="s">
        <v>24</v>
      </c>
      <c r="F526" s="67" t="s">
        <v>2</v>
      </c>
      <c r="G526" s="69">
        <v>1</v>
      </c>
      <c r="H526" s="67" t="s">
        <v>6</v>
      </c>
      <c r="I526" s="67"/>
      <c r="J526" s="67"/>
      <c r="K526" s="62">
        <f>K527+K529+K531</f>
        <v>655.4</v>
      </c>
      <c r="L526" s="5"/>
    </row>
    <row r="527" spans="1:12" s="15" customFormat="1" ht="31.2" x14ac:dyDescent="0.25">
      <c r="A527" s="94"/>
      <c r="B527" s="40" t="s">
        <v>153</v>
      </c>
      <c r="C527" s="69">
        <v>925</v>
      </c>
      <c r="D527" s="67" t="s">
        <v>8</v>
      </c>
      <c r="E527" s="67" t="s">
        <v>24</v>
      </c>
      <c r="F527" s="67" t="s">
        <v>2</v>
      </c>
      <c r="G527" s="69">
        <v>1</v>
      </c>
      <c r="H527" s="67" t="s">
        <v>6</v>
      </c>
      <c r="I527" s="67" t="s">
        <v>133</v>
      </c>
      <c r="J527" s="67"/>
      <c r="K527" s="62">
        <f>K528</f>
        <v>0</v>
      </c>
      <c r="L527" s="5"/>
    </row>
    <row r="528" spans="1:12" s="15" customFormat="1" ht="31.2" x14ac:dyDescent="0.25">
      <c r="A528" s="94"/>
      <c r="B528" s="28" t="s">
        <v>115</v>
      </c>
      <c r="C528" s="69">
        <v>925</v>
      </c>
      <c r="D528" s="67" t="s">
        <v>8</v>
      </c>
      <c r="E528" s="67" t="s">
        <v>24</v>
      </c>
      <c r="F528" s="67" t="s">
        <v>2</v>
      </c>
      <c r="G528" s="69">
        <v>1</v>
      </c>
      <c r="H528" s="67" t="s">
        <v>6</v>
      </c>
      <c r="I528" s="67" t="s">
        <v>133</v>
      </c>
      <c r="J528" s="67" t="s">
        <v>58</v>
      </c>
      <c r="K528" s="62"/>
      <c r="L528" s="5"/>
    </row>
    <row r="529" spans="1:12" s="15" customFormat="1" ht="124.8" x14ac:dyDescent="0.25">
      <c r="A529" s="94"/>
      <c r="B529" s="63" t="s">
        <v>255</v>
      </c>
      <c r="C529" s="69">
        <v>925</v>
      </c>
      <c r="D529" s="67" t="s">
        <v>8</v>
      </c>
      <c r="E529" s="67" t="s">
        <v>24</v>
      </c>
      <c r="F529" s="67" t="s">
        <v>2</v>
      </c>
      <c r="G529" s="69">
        <v>1</v>
      </c>
      <c r="H529" s="67" t="s">
        <v>6</v>
      </c>
      <c r="I529" s="67" t="s">
        <v>109</v>
      </c>
      <c r="J529" s="67"/>
      <c r="K529" s="62">
        <f>SUM(K530)</f>
        <v>621.79999999999995</v>
      </c>
      <c r="L529" s="5"/>
    </row>
    <row r="530" spans="1:12" s="15" customFormat="1" ht="46.8" x14ac:dyDescent="0.25">
      <c r="A530" s="94"/>
      <c r="B530" s="63" t="s">
        <v>116</v>
      </c>
      <c r="C530" s="69">
        <v>925</v>
      </c>
      <c r="D530" s="67" t="s">
        <v>8</v>
      </c>
      <c r="E530" s="67" t="s">
        <v>24</v>
      </c>
      <c r="F530" s="67" t="s">
        <v>2</v>
      </c>
      <c r="G530" s="69">
        <v>1</v>
      </c>
      <c r="H530" s="67" t="s">
        <v>6</v>
      </c>
      <c r="I530" s="67" t="s">
        <v>109</v>
      </c>
      <c r="J530" s="67" t="s">
        <v>47</v>
      </c>
      <c r="K530" s="62">
        <v>621.79999999999995</v>
      </c>
      <c r="L530" s="5"/>
    </row>
    <row r="531" spans="1:12" s="15" customFormat="1" ht="78" x14ac:dyDescent="0.25">
      <c r="A531" s="94"/>
      <c r="B531" s="63" t="s">
        <v>355</v>
      </c>
      <c r="C531" s="69">
        <v>925</v>
      </c>
      <c r="D531" s="67" t="s">
        <v>8</v>
      </c>
      <c r="E531" s="67" t="s">
        <v>24</v>
      </c>
      <c r="F531" s="26" t="s">
        <v>2</v>
      </c>
      <c r="G531" s="26" t="s">
        <v>87</v>
      </c>
      <c r="H531" s="67" t="s">
        <v>6</v>
      </c>
      <c r="I531" s="26" t="s">
        <v>214</v>
      </c>
      <c r="J531" s="67"/>
      <c r="K531" s="62">
        <f>K532</f>
        <v>33.6</v>
      </c>
      <c r="L531" s="5"/>
    </row>
    <row r="532" spans="1:12" s="15" customFormat="1" ht="46.8" x14ac:dyDescent="0.25">
      <c r="A532" s="94"/>
      <c r="B532" s="63" t="s">
        <v>116</v>
      </c>
      <c r="C532" s="69">
        <v>925</v>
      </c>
      <c r="D532" s="67" t="s">
        <v>8</v>
      </c>
      <c r="E532" s="67" t="s">
        <v>24</v>
      </c>
      <c r="F532" s="26" t="s">
        <v>2</v>
      </c>
      <c r="G532" s="26" t="s">
        <v>87</v>
      </c>
      <c r="H532" s="67" t="s">
        <v>6</v>
      </c>
      <c r="I532" s="26" t="s">
        <v>214</v>
      </c>
      <c r="J532" s="67" t="s">
        <v>47</v>
      </c>
      <c r="K532" s="62">
        <v>33.6</v>
      </c>
      <c r="L532" s="5"/>
    </row>
    <row r="533" spans="1:12" s="15" customFormat="1" ht="31.2" x14ac:dyDescent="0.25">
      <c r="A533" s="94"/>
      <c r="B533" s="30" t="s">
        <v>423</v>
      </c>
      <c r="C533" s="69">
        <v>925</v>
      </c>
      <c r="D533" s="67" t="s">
        <v>8</v>
      </c>
      <c r="E533" s="67" t="s">
        <v>24</v>
      </c>
      <c r="F533" s="67" t="s">
        <v>2</v>
      </c>
      <c r="G533" s="69">
        <v>1</v>
      </c>
      <c r="H533" s="67" t="s">
        <v>7</v>
      </c>
      <c r="I533" s="67"/>
      <c r="J533" s="67"/>
      <c r="K533" s="62">
        <f>SUM(K536+K534)</f>
        <v>100.3</v>
      </c>
      <c r="L533" s="5"/>
    </row>
    <row r="534" spans="1:12" s="15" customFormat="1" ht="31.2" x14ac:dyDescent="0.25">
      <c r="A534" s="94"/>
      <c r="B534" s="30" t="s">
        <v>192</v>
      </c>
      <c r="C534" s="69">
        <v>925</v>
      </c>
      <c r="D534" s="67" t="s">
        <v>8</v>
      </c>
      <c r="E534" s="67" t="s">
        <v>24</v>
      </c>
      <c r="F534" s="26" t="s">
        <v>2</v>
      </c>
      <c r="G534" s="26" t="s">
        <v>87</v>
      </c>
      <c r="H534" s="67" t="s">
        <v>7</v>
      </c>
      <c r="I534" s="26" t="s">
        <v>191</v>
      </c>
      <c r="J534" s="67"/>
      <c r="K534" s="62">
        <f>K535</f>
        <v>0</v>
      </c>
      <c r="L534" s="5"/>
    </row>
    <row r="535" spans="1:12" s="15" customFormat="1" ht="31.2" x14ac:dyDescent="0.25">
      <c r="A535" s="94"/>
      <c r="B535" s="63" t="s">
        <v>117</v>
      </c>
      <c r="C535" s="69">
        <v>925</v>
      </c>
      <c r="D535" s="67" t="s">
        <v>8</v>
      </c>
      <c r="E535" s="67" t="s">
        <v>24</v>
      </c>
      <c r="F535" s="26" t="s">
        <v>2</v>
      </c>
      <c r="G535" s="26" t="s">
        <v>87</v>
      </c>
      <c r="H535" s="67" t="s">
        <v>7</v>
      </c>
      <c r="I535" s="26" t="s">
        <v>191</v>
      </c>
      <c r="J535" s="67" t="s">
        <v>48</v>
      </c>
      <c r="K535" s="62"/>
      <c r="L535" s="5"/>
    </row>
    <row r="536" spans="1:12" s="15" customFormat="1" ht="124.8" x14ac:dyDescent="0.25">
      <c r="A536" s="94"/>
      <c r="B536" s="63" t="s">
        <v>178</v>
      </c>
      <c r="C536" s="69">
        <v>925</v>
      </c>
      <c r="D536" s="67" t="s">
        <v>8</v>
      </c>
      <c r="E536" s="67" t="s">
        <v>24</v>
      </c>
      <c r="F536" s="67" t="s">
        <v>2</v>
      </c>
      <c r="G536" s="69">
        <v>1</v>
      </c>
      <c r="H536" s="67" t="s">
        <v>7</v>
      </c>
      <c r="I536" s="67" t="s">
        <v>130</v>
      </c>
      <c r="J536" s="67"/>
      <c r="K536" s="62">
        <f>SUM(K537:K539)</f>
        <v>100.3</v>
      </c>
      <c r="L536" s="5"/>
    </row>
    <row r="537" spans="1:12" s="15" customFormat="1" ht="46.8" x14ac:dyDescent="0.25">
      <c r="A537" s="94"/>
      <c r="B537" s="63" t="s">
        <v>116</v>
      </c>
      <c r="C537" s="69">
        <v>925</v>
      </c>
      <c r="D537" s="67" t="s">
        <v>8</v>
      </c>
      <c r="E537" s="67" t="s">
        <v>24</v>
      </c>
      <c r="F537" s="67" t="s">
        <v>2</v>
      </c>
      <c r="G537" s="69">
        <v>1</v>
      </c>
      <c r="H537" s="67" t="s">
        <v>7</v>
      </c>
      <c r="I537" s="67" t="s">
        <v>130</v>
      </c>
      <c r="J537" s="67" t="s">
        <v>47</v>
      </c>
      <c r="K537" s="62">
        <v>75.3</v>
      </c>
      <c r="L537" s="5"/>
    </row>
    <row r="538" spans="1:12" s="15" customFormat="1" ht="31.2" x14ac:dyDescent="0.25">
      <c r="A538" s="94"/>
      <c r="B538" s="63" t="s">
        <v>117</v>
      </c>
      <c r="C538" s="69">
        <v>925</v>
      </c>
      <c r="D538" s="67" t="s">
        <v>8</v>
      </c>
      <c r="E538" s="67" t="s">
        <v>24</v>
      </c>
      <c r="F538" s="67" t="s">
        <v>2</v>
      </c>
      <c r="G538" s="69">
        <v>1</v>
      </c>
      <c r="H538" s="67" t="s">
        <v>7</v>
      </c>
      <c r="I538" s="67" t="s">
        <v>130</v>
      </c>
      <c r="J538" s="67" t="s">
        <v>48</v>
      </c>
      <c r="K538" s="62">
        <v>25</v>
      </c>
      <c r="L538" s="5"/>
    </row>
    <row r="539" spans="1:12" s="15" customFormat="1" x14ac:dyDescent="0.25">
      <c r="A539" s="94"/>
      <c r="B539" s="63" t="s">
        <v>54</v>
      </c>
      <c r="C539" s="69">
        <v>925</v>
      </c>
      <c r="D539" s="67" t="s">
        <v>8</v>
      </c>
      <c r="E539" s="67" t="s">
        <v>24</v>
      </c>
      <c r="F539" s="67" t="s">
        <v>2</v>
      </c>
      <c r="G539" s="69">
        <v>1</v>
      </c>
      <c r="H539" s="67" t="s">
        <v>7</v>
      </c>
      <c r="I539" s="67" t="s">
        <v>130</v>
      </c>
      <c r="J539" s="67" t="s">
        <v>55</v>
      </c>
      <c r="K539" s="62"/>
      <c r="L539" s="5"/>
    </row>
    <row r="540" spans="1:12" s="15" customFormat="1" ht="62.4" x14ac:dyDescent="0.25">
      <c r="A540" s="94"/>
      <c r="B540" s="63" t="s">
        <v>102</v>
      </c>
      <c r="C540" s="69">
        <v>925</v>
      </c>
      <c r="D540" s="67" t="s">
        <v>8</v>
      </c>
      <c r="E540" s="67" t="s">
        <v>24</v>
      </c>
      <c r="F540" s="67" t="s">
        <v>2</v>
      </c>
      <c r="G540" s="69">
        <v>1</v>
      </c>
      <c r="H540" s="67" t="s">
        <v>29</v>
      </c>
      <c r="I540" s="67"/>
      <c r="J540" s="67"/>
      <c r="K540" s="62">
        <f>SUM(K541)</f>
        <v>30.1</v>
      </c>
      <c r="L540" s="5"/>
    </row>
    <row r="541" spans="1:12" s="15" customFormat="1" ht="93.6" x14ac:dyDescent="0.25">
      <c r="A541" s="94"/>
      <c r="B541" s="29" t="s">
        <v>177</v>
      </c>
      <c r="C541" s="69">
        <v>925</v>
      </c>
      <c r="D541" s="67" t="s">
        <v>8</v>
      </c>
      <c r="E541" s="67" t="s">
        <v>24</v>
      </c>
      <c r="F541" s="67" t="s">
        <v>2</v>
      </c>
      <c r="G541" s="69">
        <v>1</v>
      </c>
      <c r="H541" s="67" t="s">
        <v>29</v>
      </c>
      <c r="I541" s="67" t="s">
        <v>103</v>
      </c>
      <c r="J541" s="67"/>
      <c r="K541" s="62">
        <f>SUM(K542)</f>
        <v>30.1</v>
      </c>
      <c r="L541" s="5"/>
    </row>
    <row r="542" spans="1:12" s="15" customFormat="1" ht="48.75" customHeight="1" x14ac:dyDescent="0.25">
      <c r="A542" s="94"/>
      <c r="B542" s="63" t="s">
        <v>116</v>
      </c>
      <c r="C542" s="69">
        <v>925</v>
      </c>
      <c r="D542" s="67" t="s">
        <v>8</v>
      </c>
      <c r="E542" s="67" t="s">
        <v>24</v>
      </c>
      <c r="F542" s="67" t="s">
        <v>2</v>
      </c>
      <c r="G542" s="69">
        <v>1</v>
      </c>
      <c r="H542" s="67" t="s">
        <v>29</v>
      </c>
      <c r="I542" s="67" t="s">
        <v>103</v>
      </c>
      <c r="J542" s="67" t="s">
        <v>47</v>
      </c>
      <c r="K542" s="62">
        <v>30.1</v>
      </c>
      <c r="L542" s="5"/>
    </row>
    <row r="543" spans="1:12" s="15" customFormat="1" ht="46.8" x14ac:dyDescent="0.25">
      <c r="A543" s="94"/>
      <c r="B543" s="63" t="s">
        <v>142</v>
      </c>
      <c r="C543" s="69">
        <v>925</v>
      </c>
      <c r="D543" s="67" t="s">
        <v>8</v>
      </c>
      <c r="E543" s="67" t="s">
        <v>24</v>
      </c>
      <c r="F543" s="26" t="s">
        <v>2</v>
      </c>
      <c r="G543" s="26" t="s">
        <v>87</v>
      </c>
      <c r="H543" s="26" t="s">
        <v>24</v>
      </c>
      <c r="I543" s="26"/>
      <c r="J543" s="67"/>
      <c r="K543" s="62">
        <f>K544</f>
        <v>0</v>
      </c>
      <c r="L543" s="5"/>
    </row>
    <row r="544" spans="1:12" s="15" customFormat="1" x14ac:dyDescent="0.25">
      <c r="A544" s="94"/>
      <c r="B544" s="63" t="s">
        <v>253</v>
      </c>
      <c r="C544" s="69">
        <v>925</v>
      </c>
      <c r="D544" s="67" t="s">
        <v>8</v>
      </c>
      <c r="E544" s="67" t="s">
        <v>24</v>
      </c>
      <c r="F544" s="26" t="s">
        <v>2</v>
      </c>
      <c r="G544" s="26" t="s">
        <v>87</v>
      </c>
      <c r="H544" s="26" t="s">
        <v>24</v>
      </c>
      <c r="I544" s="26" t="s">
        <v>254</v>
      </c>
      <c r="J544" s="67"/>
      <c r="K544" s="62">
        <f>K545+K546</f>
        <v>0</v>
      </c>
      <c r="L544" s="5"/>
    </row>
    <row r="545" spans="1:12" s="15" customFormat="1" ht="46.8" x14ac:dyDescent="0.25">
      <c r="A545" s="94"/>
      <c r="B545" s="63" t="s">
        <v>116</v>
      </c>
      <c r="C545" s="69">
        <v>925</v>
      </c>
      <c r="D545" s="67" t="s">
        <v>8</v>
      </c>
      <c r="E545" s="67" t="s">
        <v>24</v>
      </c>
      <c r="F545" s="26" t="s">
        <v>2</v>
      </c>
      <c r="G545" s="26" t="s">
        <v>87</v>
      </c>
      <c r="H545" s="26" t="s">
        <v>24</v>
      </c>
      <c r="I545" s="26" t="s">
        <v>254</v>
      </c>
      <c r="J545" s="67" t="s">
        <v>47</v>
      </c>
      <c r="K545" s="62"/>
      <c r="L545" s="5"/>
    </row>
    <row r="546" spans="1:12" s="15" customFormat="1" ht="31.2" x14ac:dyDescent="0.25">
      <c r="A546" s="94"/>
      <c r="B546" s="63" t="s">
        <v>115</v>
      </c>
      <c r="C546" s="69">
        <v>925</v>
      </c>
      <c r="D546" s="67" t="s">
        <v>8</v>
      </c>
      <c r="E546" s="67" t="s">
        <v>24</v>
      </c>
      <c r="F546" s="26" t="s">
        <v>2</v>
      </c>
      <c r="G546" s="26" t="s">
        <v>87</v>
      </c>
      <c r="H546" s="26" t="s">
        <v>24</v>
      </c>
      <c r="I546" s="26" t="s">
        <v>254</v>
      </c>
      <c r="J546" s="67" t="s">
        <v>58</v>
      </c>
      <c r="K546" s="62"/>
      <c r="L546" s="5"/>
    </row>
    <row r="547" spans="1:12" s="15" customFormat="1" ht="31.2" x14ac:dyDescent="0.25">
      <c r="A547" s="94"/>
      <c r="B547" s="63" t="s">
        <v>353</v>
      </c>
      <c r="C547" s="69">
        <v>925</v>
      </c>
      <c r="D547" s="67" t="s">
        <v>8</v>
      </c>
      <c r="E547" s="67" t="s">
        <v>24</v>
      </c>
      <c r="F547" s="26" t="s">
        <v>2</v>
      </c>
      <c r="G547" s="26" t="s">
        <v>87</v>
      </c>
      <c r="H547" s="26" t="s">
        <v>21</v>
      </c>
      <c r="I547" s="26"/>
      <c r="J547" s="67"/>
      <c r="K547" s="62">
        <f>SUM(K548)</f>
        <v>4501</v>
      </c>
      <c r="L547" s="5"/>
    </row>
    <row r="548" spans="1:12" s="15" customFormat="1" ht="62.4" x14ac:dyDescent="0.25">
      <c r="A548" s="94"/>
      <c r="B548" s="63" t="s">
        <v>354</v>
      </c>
      <c r="C548" s="69">
        <v>925</v>
      </c>
      <c r="D548" s="67" t="s">
        <v>8</v>
      </c>
      <c r="E548" s="67" t="s">
        <v>24</v>
      </c>
      <c r="F548" s="26" t="s">
        <v>2</v>
      </c>
      <c r="G548" s="26" t="s">
        <v>87</v>
      </c>
      <c r="H548" s="26" t="s">
        <v>21</v>
      </c>
      <c r="I548" s="26" t="s">
        <v>352</v>
      </c>
      <c r="J548" s="26"/>
      <c r="K548" s="62">
        <f>SUM(K549:K550)</f>
        <v>4501</v>
      </c>
      <c r="L548" s="5"/>
    </row>
    <row r="549" spans="1:12" s="15" customFormat="1" ht="46.8" x14ac:dyDescent="0.25">
      <c r="A549" s="94"/>
      <c r="B549" s="63" t="s">
        <v>116</v>
      </c>
      <c r="C549" s="69">
        <v>925</v>
      </c>
      <c r="D549" s="67" t="s">
        <v>8</v>
      </c>
      <c r="E549" s="67" t="s">
        <v>24</v>
      </c>
      <c r="F549" s="26" t="s">
        <v>2</v>
      </c>
      <c r="G549" s="26" t="s">
        <v>87</v>
      </c>
      <c r="H549" s="26" t="s">
        <v>21</v>
      </c>
      <c r="I549" s="26" t="s">
        <v>352</v>
      </c>
      <c r="J549" s="26" t="s">
        <v>47</v>
      </c>
      <c r="K549" s="62">
        <v>66.5</v>
      </c>
      <c r="L549" s="5"/>
    </row>
    <row r="550" spans="1:12" s="15" customFormat="1" ht="31.2" x14ac:dyDescent="0.25">
      <c r="A550" s="94"/>
      <c r="B550" s="28" t="s">
        <v>115</v>
      </c>
      <c r="C550" s="69">
        <v>925</v>
      </c>
      <c r="D550" s="67" t="s">
        <v>8</v>
      </c>
      <c r="E550" s="67" t="s">
        <v>24</v>
      </c>
      <c r="F550" s="26" t="s">
        <v>2</v>
      </c>
      <c r="G550" s="26" t="s">
        <v>87</v>
      </c>
      <c r="H550" s="26" t="s">
        <v>21</v>
      </c>
      <c r="I550" s="26" t="s">
        <v>352</v>
      </c>
      <c r="J550" s="26" t="s">
        <v>58</v>
      </c>
      <c r="K550" s="62">
        <v>4434.5</v>
      </c>
      <c r="L550" s="5"/>
    </row>
    <row r="551" spans="1:12" s="15" customFormat="1" ht="31.2" x14ac:dyDescent="0.25">
      <c r="A551" s="94"/>
      <c r="B551" s="63" t="s">
        <v>241</v>
      </c>
      <c r="C551" s="69">
        <v>925</v>
      </c>
      <c r="D551" s="67" t="s">
        <v>8</v>
      </c>
      <c r="E551" s="67" t="s">
        <v>24</v>
      </c>
      <c r="F551" s="26" t="s">
        <v>2</v>
      </c>
      <c r="G551" s="26" t="s">
        <v>87</v>
      </c>
      <c r="H551" s="26" t="s">
        <v>234</v>
      </c>
      <c r="I551" s="26"/>
      <c r="J551" s="67"/>
      <c r="K551" s="62">
        <f>SUM(K552)</f>
        <v>0</v>
      </c>
      <c r="L551" s="5"/>
    </row>
    <row r="552" spans="1:12" s="15" customFormat="1" ht="46.8" x14ac:dyDescent="0.25">
      <c r="A552" s="94"/>
      <c r="B552" s="63" t="s">
        <v>233</v>
      </c>
      <c r="C552" s="69">
        <v>925</v>
      </c>
      <c r="D552" s="67" t="s">
        <v>8</v>
      </c>
      <c r="E552" s="67" t="s">
        <v>24</v>
      </c>
      <c r="F552" s="26" t="s">
        <v>2</v>
      </c>
      <c r="G552" s="26" t="s">
        <v>87</v>
      </c>
      <c r="H552" s="26" t="s">
        <v>234</v>
      </c>
      <c r="I552" s="26" t="s">
        <v>235</v>
      </c>
      <c r="J552" s="67"/>
      <c r="K552" s="62">
        <f>SUM(K553)</f>
        <v>0</v>
      </c>
      <c r="L552" s="5"/>
    </row>
    <row r="553" spans="1:12" s="15" customFormat="1" ht="31.5" customHeight="1" x14ac:dyDescent="0.25">
      <c r="A553" s="94"/>
      <c r="B553" s="63" t="s">
        <v>115</v>
      </c>
      <c r="C553" s="69">
        <v>925</v>
      </c>
      <c r="D553" s="67" t="s">
        <v>8</v>
      </c>
      <c r="E553" s="67" t="s">
        <v>24</v>
      </c>
      <c r="F553" s="26" t="s">
        <v>2</v>
      </c>
      <c r="G553" s="26" t="s">
        <v>87</v>
      </c>
      <c r="H553" s="26" t="s">
        <v>234</v>
      </c>
      <c r="I553" s="26" t="s">
        <v>235</v>
      </c>
      <c r="J553" s="67" t="s">
        <v>58</v>
      </c>
      <c r="K553" s="62"/>
      <c r="L553" s="5"/>
    </row>
    <row r="554" spans="1:12" s="15" customFormat="1" ht="31.5" customHeight="1" x14ac:dyDescent="0.25">
      <c r="A554" s="94"/>
      <c r="B554" s="63" t="s">
        <v>428</v>
      </c>
      <c r="C554" s="69">
        <v>925</v>
      </c>
      <c r="D554" s="67" t="s">
        <v>8</v>
      </c>
      <c r="E554" s="67" t="s">
        <v>24</v>
      </c>
      <c r="F554" s="26" t="s">
        <v>2</v>
      </c>
      <c r="G554" s="26" t="s">
        <v>87</v>
      </c>
      <c r="H554" s="26" t="s">
        <v>429</v>
      </c>
      <c r="I554" s="26"/>
      <c r="J554" s="67"/>
      <c r="K554" s="62">
        <f>K555</f>
        <v>1796.8</v>
      </c>
      <c r="L554" s="5"/>
    </row>
    <row r="555" spans="1:12" s="15" customFormat="1" ht="31.5" customHeight="1" x14ac:dyDescent="0.25">
      <c r="A555" s="94"/>
      <c r="B555" s="63" t="s">
        <v>437</v>
      </c>
      <c r="C555" s="69">
        <v>925</v>
      </c>
      <c r="D555" s="67" t="s">
        <v>8</v>
      </c>
      <c r="E555" s="67" t="s">
        <v>24</v>
      </c>
      <c r="F555" s="26" t="s">
        <v>2</v>
      </c>
      <c r="G555" s="26" t="s">
        <v>87</v>
      </c>
      <c r="H555" s="26" t="s">
        <v>429</v>
      </c>
      <c r="I555" s="26" t="s">
        <v>259</v>
      </c>
      <c r="J555" s="67"/>
      <c r="K555" s="62">
        <f>K556</f>
        <v>1796.8</v>
      </c>
      <c r="L555" s="5"/>
    </row>
    <row r="556" spans="1:12" s="15" customFormat="1" ht="31.5" customHeight="1" x14ac:dyDescent="0.25">
      <c r="A556" s="94"/>
      <c r="B556" s="63" t="s">
        <v>115</v>
      </c>
      <c r="C556" s="69">
        <v>925</v>
      </c>
      <c r="D556" s="67" t="s">
        <v>8</v>
      </c>
      <c r="E556" s="67" t="s">
        <v>24</v>
      </c>
      <c r="F556" s="26" t="s">
        <v>2</v>
      </c>
      <c r="G556" s="26" t="s">
        <v>87</v>
      </c>
      <c r="H556" s="26" t="s">
        <v>429</v>
      </c>
      <c r="I556" s="26" t="s">
        <v>259</v>
      </c>
      <c r="J556" s="67" t="s">
        <v>58</v>
      </c>
      <c r="K556" s="62">
        <v>1796.8</v>
      </c>
      <c r="L556" s="5"/>
    </row>
    <row r="557" spans="1:12" s="15" customFormat="1" ht="31.2" x14ac:dyDescent="0.25">
      <c r="A557" s="94"/>
      <c r="B557" s="63" t="s">
        <v>249</v>
      </c>
      <c r="C557" s="69">
        <v>925</v>
      </c>
      <c r="D557" s="67" t="s">
        <v>8</v>
      </c>
      <c r="E557" s="67" t="s">
        <v>24</v>
      </c>
      <c r="F557" s="26" t="s">
        <v>69</v>
      </c>
      <c r="G557" s="26"/>
      <c r="H557" s="26"/>
      <c r="I557" s="26"/>
      <c r="J557" s="26"/>
      <c r="K557" s="62">
        <f>K558+K562</f>
        <v>397.20000000000005</v>
      </c>
      <c r="L557" s="5"/>
    </row>
    <row r="558" spans="1:12" s="15" customFormat="1" ht="46.8" x14ac:dyDescent="0.25">
      <c r="A558" s="94"/>
      <c r="B558" s="63" t="s">
        <v>278</v>
      </c>
      <c r="C558" s="69">
        <v>925</v>
      </c>
      <c r="D558" s="67" t="s">
        <v>8</v>
      </c>
      <c r="E558" s="67" t="s">
        <v>24</v>
      </c>
      <c r="F558" s="26" t="s">
        <v>69</v>
      </c>
      <c r="G558" s="26" t="s">
        <v>87</v>
      </c>
      <c r="H558" s="26"/>
      <c r="I558" s="26"/>
      <c r="J558" s="26"/>
      <c r="K558" s="62">
        <f>K559</f>
        <v>223.4</v>
      </c>
      <c r="L558" s="5"/>
    </row>
    <row r="559" spans="1:12" s="15" customFormat="1" ht="46.8" x14ac:dyDescent="0.25">
      <c r="A559" s="94"/>
      <c r="B559" s="63" t="s">
        <v>279</v>
      </c>
      <c r="C559" s="69">
        <v>925</v>
      </c>
      <c r="D559" s="67" t="s">
        <v>8</v>
      </c>
      <c r="E559" s="67" t="s">
        <v>24</v>
      </c>
      <c r="F559" s="26" t="s">
        <v>69</v>
      </c>
      <c r="G559" s="26" t="s">
        <v>87</v>
      </c>
      <c r="H559" s="26" t="s">
        <v>2</v>
      </c>
      <c r="I559" s="26"/>
      <c r="J559" s="26"/>
      <c r="K559" s="62">
        <f>K560</f>
        <v>223.4</v>
      </c>
      <c r="L559" s="5"/>
    </row>
    <row r="560" spans="1:12" s="15" customFormat="1" ht="78" x14ac:dyDescent="0.25">
      <c r="A560" s="94"/>
      <c r="B560" s="63" t="s">
        <v>280</v>
      </c>
      <c r="C560" s="69">
        <v>925</v>
      </c>
      <c r="D560" s="67" t="s">
        <v>8</v>
      </c>
      <c r="E560" s="67" t="s">
        <v>24</v>
      </c>
      <c r="F560" s="26" t="s">
        <v>69</v>
      </c>
      <c r="G560" s="26" t="s">
        <v>87</v>
      </c>
      <c r="H560" s="26" t="s">
        <v>2</v>
      </c>
      <c r="I560" s="26" t="s">
        <v>248</v>
      </c>
      <c r="J560" s="26"/>
      <c r="K560" s="62">
        <f>K561</f>
        <v>223.4</v>
      </c>
      <c r="L560" s="5"/>
    </row>
    <row r="561" spans="1:12" s="15" customFormat="1" ht="31.2" x14ac:dyDescent="0.25">
      <c r="A561" s="94"/>
      <c r="B561" s="63" t="s">
        <v>117</v>
      </c>
      <c r="C561" s="69">
        <v>925</v>
      </c>
      <c r="D561" s="67" t="s">
        <v>8</v>
      </c>
      <c r="E561" s="67" t="s">
        <v>24</v>
      </c>
      <c r="F561" s="26" t="s">
        <v>69</v>
      </c>
      <c r="G561" s="26" t="s">
        <v>87</v>
      </c>
      <c r="H561" s="26" t="s">
        <v>2</v>
      </c>
      <c r="I561" s="26" t="s">
        <v>248</v>
      </c>
      <c r="J561" s="26" t="s">
        <v>48</v>
      </c>
      <c r="K561" s="62">
        <v>223.4</v>
      </c>
      <c r="L561" s="5"/>
    </row>
    <row r="562" spans="1:12" s="15" customFormat="1" ht="31.2" x14ac:dyDescent="0.25">
      <c r="A562" s="94"/>
      <c r="B562" s="63" t="s">
        <v>281</v>
      </c>
      <c r="C562" s="69">
        <v>925</v>
      </c>
      <c r="D562" s="67" t="s">
        <v>8</v>
      </c>
      <c r="E562" s="67" t="s">
        <v>24</v>
      </c>
      <c r="F562" s="26" t="s">
        <v>69</v>
      </c>
      <c r="G562" s="66">
        <v>2</v>
      </c>
      <c r="H562" s="26"/>
      <c r="I562" s="26"/>
      <c r="J562" s="26"/>
      <c r="K562" s="62">
        <f>K563</f>
        <v>173.8</v>
      </c>
      <c r="L562" s="5"/>
    </row>
    <row r="563" spans="1:12" s="15" customFormat="1" ht="78" x14ac:dyDescent="0.25">
      <c r="A563" s="94"/>
      <c r="B563" s="41" t="s">
        <v>421</v>
      </c>
      <c r="C563" s="69">
        <v>925</v>
      </c>
      <c r="D563" s="67" t="s">
        <v>8</v>
      </c>
      <c r="E563" s="67" t="s">
        <v>24</v>
      </c>
      <c r="F563" s="26" t="s">
        <v>69</v>
      </c>
      <c r="G563" s="66">
        <v>2</v>
      </c>
      <c r="H563" s="26" t="s">
        <v>2</v>
      </c>
      <c r="I563" s="26"/>
      <c r="J563" s="26"/>
      <c r="K563" s="62">
        <f>K564</f>
        <v>173.8</v>
      </c>
      <c r="L563" s="5"/>
    </row>
    <row r="564" spans="1:12" s="15" customFormat="1" ht="46.8" x14ac:dyDescent="0.25">
      <c r="A564" s="94"/>
      <c r="B564" s="63" t="s">
        <v>422</v>
      </c>
      <c r="C564" s="69">
        <v>925</v>
      </c>
      <c r="D564" s="67" t="s">
        <v>8</v>
      </c>
      <c r="E564" s="67" t="s">
        <v>24</v>
      </c>
      <c r="F564" s="26" t="s">
        <v>69</v>
      </c>
      <c r="G564" s="66">
        <v>2</v>
      </c>
      <c r="H564" s="26" t="s">
        <v>2</v>
      </c>
      <c r="I564" s="26" t="s">
        <v>141</v>
      </c>
      <c r="J564" s="26"/>
      <c r="K564" s="62">
        <f>K565</f>
        <v>173.8</v>
      </c>
      <c r="L564" s="5"/>
    </row>
    <row r="565" spans="1:12" s="15" customFormat="1" ht="31.2" x14ac:dyDescent="0.25">
      <c r="A565" s="94"/>
      <c r="B565" s="63" t="s">
        <v>117</v>
      </c>
      <c r="C565" s="69">
        <v>925</v>
      </c>
      <c r="D565" s="67" t="s">
        <v>8</v>
      </c>
      <c r="E565" s="67" t="s">
        <v>24</v>
      </c>
      <c r="F565" s="26" t="s">
        <v>69</v>
      </c>
      <c r="G565" s="66">
        <v>2</v>
      </c>
      <c r="H565" s="26" t="s">
        <v>2</v>
      </c>
      <c r="I565" s="26" t="s">
        <v>141</v>
      </c>
      <c r="J565" s="26" t="s">
        <v>48</v>
      </c>
      <c r="K565" s="62">
        <v>173.8</v>
      </c>
      <c r="L565" s="5"/>
    </row>
    <row r="566" spans="1:12" s="15" customFormat="1" x14ac:dyDescent="0.25">
      <c r="A566" s="94"/>
      <c r="B566" s="63" t="s">
        <v>20</v>
      </c>
      <c r="C566" s="69">
        <v>925</v>
      </c>
      <c r="D566" s="67" t="s">
        <v>21</v>
      </c>
      <c r="E566" s="67"/>
      <c r="F566" s="67"/>
      <c r="G566" s="69"/>
      <c r="H566" s="67"/>
      <c r="I566" s="67"/>
      <c r="J566" s="67"/>
      <c r="K566" s="62">
        <f t="shared" ref="K566:K570" si="27">SUM(K567)</f>
        <v>15272.8</v>
      </c>
      <c r="L566" s="5"/>
    </row>
    <row r="567" spans="1:12" s="15" customFormat="1" x14ac:dyDescent="0.25">
      <c r="A567" s="94"/>
      <c r="B567" s="63" t="s">
        <v>28</v>
      </c>
      <c r="C567" s="69">
        <v>925</v>
      </c>
      <c r="D567" s="67" t="s">
        <v>21</v>
      </c>
      <c r="E567" s="67" t="s">
        <v>6</v>
      </c>
      <c r="F567" s="67"/>
      <c r="G567" s="69"/>
      <c r="H567" s="67"/>
      <c r="I567" s="67"/>
      <c r="J567" s="67"/>
      <c r="K567" s="62">
        <f t="shared" si="27"/>
        <v>15272.8</v>
      </c>
      <c r="L567" s="5"/>
    </row>
    <row r="568" spans="1:12" s="15" customFormat="1" x14ac:dyDescent="0.25">
      <c r="A568" s="94"/>
      <c r="B568" s="63" t="s">
        <v>313</v>
      </c>
      <c r="C568" s="69">
        <v>925</v>
      </c>
      <c r="D568" s="67" t="s">
        <v>21</v>
      </c>
      <c r="E568" s="67" t="s">
        <v>6</v>
      </c>
      <c r="F568" s="67" t="s">
        <v>2</v>
      </c>
      <c r="G568" s="69"/>
      <c r="H568" s="67"/>
      <c r="I568" s="67"/>
      <c r="J568" s="67"/>
      <c r="K568" s="62">
        <f t="shared" si="27"/>
        <v>15272.8</v>
      </c>
      <c r="L568" s="5"/>
    </row>
    <row r="569" spans="1:12" s="15" customFormat="1" ht="24.75" customHeight="1" x14ac:dyDescent="0.25">
      <c r="A569" s="94"/>
      <c r="B569" s="30" t="s">
        <v>314</v>
      </c>
      <c r="C569" s="69">
        <v>925</v>
      </c>
      <c r="D569" s="67" t="s">
        <v>21</v>
      </c>
      <c r="E569" s="67" t="s">
        <v>6</v>
      </c>
      <c r="F569" s="67" t="s">
        <v>2</v>
      </c>
      <c r="G569" s="69">
        <v>1</v>
      </c>
      <c r="H569" s="67"/>
      <c r="I569" s="67"/>
      <c r="J569" s="67"/>
      <c r="K569" s="62">
        <f t="shared" si="27"/>
        <v>15272.8</v>
      </c>
      <c r="L569" s="5"/>
    </row>
    <row r="570" spans="1:12" s="15" customFormat="1" ht="46.8" x14ac:dyDescent="0.25">
      <c r="A570" s="94"/>
      <c r="B570" s="30" t="s">
        <v>104</v>
      </c>
      <c r="C570" s="69">
        <v>925</v>
      </c>
      <c r="D570" s="67" t="s">
        <v>21</v>
      </c>
      <c r="E570" s="67" t="s">
        <v>6</v>
      </c>
      <c r="F570" s="67" t="s">
        <v>2</v>
      </c>
      <c r="G570" s="69">
        <v>1</v>
      </c>
      <c r="H570" s="67" t="s">
        <v>4</v>
      </c>
      <c r="I570" s="67"/>
      <c r="J570" s="67"/>
      <c r="K570" s="62">
        <f t="shared" si="27"/>
        <v>15272.8</v>
      </c>
      <c r="L570" s="5"/>
    </row>
    <row r="571" spans="1:12" s="15" customFormat="1" ht="62.4" x14ac:dyDescent="0.25">
      <c r="A571" s="94"/>
      <c r="B571" s="30" t="s">
        <v>179</v>
      </c>
      <c r="C571" s="69">
        <v>925</v>
      </c>
      <c r="D571" s="67" t="s">
        <v>21</v>
      </c>
      <c r="E571" s="67" t="s">
        <v>6</v>
      </c>
      <c r="F571" s="67" t="s">
        <v>2</v>
      </c>
      <c r="G571" s="69">
        <v>1</v>
      </c>
      <c r="H571" s="67" t="s">
        <v>4</v>
      </c>
      <c r="I571" s="67" t="s">
        <v>110</v>
      </c>
      <c r="J571" s="67"/>
      <c r="K571" s="62">
        <f>SUM(K572:K573)</f>
        <v>15272.8</v>
      </c>
      <c r="L571" s="5"/>
    </row>
    <row r="572" spans="1:12" s="15" customFormat="1" ht="31.2" x14ac:dyDescent="0.25">
      <c r="A572" s="94"/>
      <c r="B572" s="63" t="s">
        <v>117</v>
      </c>
      <c r="C572" s="69">
        <v>925</v>
      </c>
      <c r="D572" s="67" t="s">
        <v>21</v>
      </c>
      <c r="E572" s="67" t="s">
        <v>6</v>
      </c>
      <c r="F572" s="67" t="s">
        <v>2</v>
      </c>
      <c r="G572" s="69">
        <v>1</v>
      </c>
      <c r="H572" s="67" t="s">
        <v>4</v>
      </c>
      <c r="I572" s="67" t="s">
        <v>110</v>
      </c>
      <c r="J572" s="67" t="s">
        <v>48</v>
      </c>
      <c r="K572" s="62">
        <v>153.5</v>
      </c>
      <c r="L572" s="5"/>
    </row>
    <row r="573" spans="1:12" s="15" customFormat="1" x14ac:dyDescent="0.25">
      <c r="A573" s="95"/>
      <c r="B573" s="63" t="s">
        <v>54</v>
      </c>
      <c r="C573" s="69">
        <v>925</v>
      </c>
      <c r="D573" s="67" t="s">
        <v>21</v>
      </c>
      <c r="E573" s="67" t="s">
        <v>6</v>
      </c>
      <c r="F573" s="67" t="s">
        <v>2</v>
      </c>
      <c r="G573" s="69">
        <v>1</v>
      </c>
      <c r="H573" s="67" t="s">
        <v>4</v>
      </c>
      <c r="I573" s="67" t="s">
        <v>110</v>
      </c>
      <c r="J573" s="67" t="s">
        <v>55</v>
      </c>
      <c r="K573" s="62">
        <v>15119.3</v>
      </c>
      <c r="L573" s="5"/>
    </row>
    <row r="574" spans="1:12" s="15" customFormat="1" ht="31.2" x14ac:dyDescent="0.25">
      <c r="A574" s="106">
        <v>10</v>
      </c>
      <c r="B574" s="63" t="s">
        <v>319</v>
      </c>
      <c r="C574" s="69">
        <v>926</v>
      </c>
      <c r="D574" s="67"/>
      <c r="E574" s="67"/>
      <c r="F574" s="67"/>
      <c r="G574" s="69"/>
      <c r="H574" s="67"/>
      <c r="I574" s="67"/>
      <c r="J574" s="67"/>
      <c r="K574" s="62">
        <f>SUM(K575+K582)</f>
        <v>857978.1</v>
      </c>
      <c r="L574" s="5"/>
    </row>
    <row r="575" spans="1:12" s="15" customFormat="1" x14ac:dyDescent="0.25">
      <c r="A575" s="106"/>
      <c r="B575" s="63" t="s">
        <v>18</v>
      </c>
      <c r="C575" s="69">
        <v>926</v>
      </c>
      <c r="D575" s="26" t="s">
        <v>8</v>
      </c>
      <c r="E575" s="67"/>
      <c r="F575" s="67"/>
      <c r="G575" s="69"/>
      <c r="H575" s="67"/>
      <c r="I575" s="67"/>
      <c r="J575" s="67"/>
      <c r="K575" s="62">
        <f>SUM(K576)</f>
        <v>169851.30000000002</v>
      </c>
      <c r="L575" s="5"/>
    </row>
    <row r="576" spans="1:12" s="15" customFormat="1" x14ac:dyDescent="0.25">
      <c r="A576" s="106"/>
      <c r="B576" s="63" t="s">
        <v>135</v>
      </c>
      <c r="C576" s="69">
        <v>926</v>
      </c>
      <c r="D576" s="67" t="s">
        <v>8</v>
      </c>
      <c r="E576" s="67" t="s">
        <v>5</v>
      </c>
      <c r="F576" s="67"/>
      <c r="G576" s="69"/>
      <c r="H576" s="67"/>
      <c r="I576" s="67"/>
      <c r="J576" s="67"/>
      <c r="K576" s="62">
        <f>SUM(K577)</f>
        <v>169851.30000000002</v>
      </c>
      <c r="L576" s="5"/>
    </row>
    <row r="577" spans="1:12" s="15" customFormat="1" x14ac:dyDescent="0.25">
      <c r="A577" s="106"/>
      <c r="B577" s="30" t="s">
        <v>320</v>
      </c>
      <c r="C577" s="69">
        <v>926</v>
      </c>
      <c r="D577" s="67" t="s">
        <v>8</v>
      </c>
      <c r="E577" s="67" t="s">
        <v>5</v>
      </c>
      <c r="F577" s="67" t="s">
        <v>6</v>
      </c>
      <c r="G577" s="69"/>
      <c r="H577" s="67"/>
      <c r="I577" s="67"/>
      <c r="J577" s="67"/>
      <c r="K577" s="62">
        <f>SUM(K578)</f>
        <v>169851.30000000002</v>
      </c>
      <c r="L577" s="5"/>
    </row>
    <row r="578" spans="1:12" s="15" customFormat="1" x14ac:dyDescent="0.25">
      <c r="A578" s="106"/>
      <c r="B578" s="30" t="s">
        <v>321</v>
      </c>
      <c r="C578" s="69">
        <v>926</v>
      </c>
      <c r="D578" s="67" t="s">
        <v>8</v>
      </c>
      <c r="E578" s="67" t="s">
        <v>5</v>
      </c>
      <c r="F578" s="67" t="s">
        <v>6</v>
      </c>
      <c r="G578" s="69">
        <v>1</v>
      </c>
      <c r="H578" s="67"/>
      <c r="I578" s="67"/>
      <c r="J578" s="67"/>
      <c r="K578" s="62">
        <f>SUM(K579)</f>
        <v>169851.30000000002</v>
      </c>
      <c r="L578" s="5"/>
    </row>
    <row r="579" spans="1:12" s="15" customFormat="1" ht="31.2" x14ac:dyDescent="0.25">
      <c r="A579" s="106"/>
      <c r="B579" s="30" t="s">
        <v>357</v>
      </c>
      <c r="C579" s="69">
        <v>926</v>
      </c>
      <c r="D579" s="67" t="s">
        <v>8</v>
      </c>
      <c r="E579" s="67" t="s">
        <v>5</v>
      </c>
      <c r="F579" s="67" t="s">
        <v>6</v>
      </c>
      <c r="G579" s="69">
        <v>1</v>
      </c>
      <c r="H579" s="67" t="s">
        <v>4</v>
      </c>
      <c r="I579" s="67"/>
      <c r="J579" s="67"/>
      <c r="K579" s="62">
        <f>SUM(K580)</f>
        <v>169851.30000000002</v>
      </c>
      <c r="L579" s="5"/>
    </row>
    <row r="580" spans="1:12" s="15" customFormat="1" ht="46.8" x14ac:dyDescent="0.25">
      <c r="A580" s="106"/>
      <c r="B580" s="63" t="s">
        <v>65</v>
      </c>
      <c r="C580" s="69">
        <v>926</v>
      </c>
      <c r="D580" s="67" t="s">
        <v>8</v>
      </c>
      <c r="E580" s="67" t="s">
        <v>5</v>
      </c>
      <c r="F580" s="67" t="s">
        <v>6</v>
      </c>
      <c r="G580" s="69">
        <v>1</v>
      </c>
      <c r="H580" s="67" t="s">
        <v>4</v>
      </c>
      <c r="I580" s="67" t="s">
        <v>82</v>
      </c>
      <c r="J580" s="67"/>
      <c r="K580" s="62">
        <f t="shared" ref="K580" si="28">SUM(K581)</f>
        <v>169851.30000000002</v>
      </c>
      <c r="L580" s="5"/>
    </row>
    <row r="581" spans="1:12" s="15" customFormat="1" ht="31.2" x14ac:dyDescent="0.25">
      <c r="A581" s="106"/>
      <c r="B581" s="38" t="s">
        <v>115</v>
      </c>
      <c r="C581" s="69">
        <v>926</v>
      </c>
      <c r="D581" s="67" t="s">
        <v>8</v>
      </c>
      <c r="E581" s="67" t="s">
        <v>5</v>
      </c>
      <c r="F581" s="67" t="s">
        <v>6</v>
      </c>
      <c r="G581" s="69">
        <v>1</v>
      </c>
      <c r="H581" s="67" t="s">
        <v>4</v>
      </c>
      <c r="I581" s="67" t="s">
        <v>82</v>
      </c>
      <c r="J581" s="67" t="s">
        <v>58</v>
      </c>
      <c r="K581" s="62">
        <f>169851.2+0.1</f>
        <v>169851.30000000002</v>
      </c>
      <c r="L581" s="5"/>
    </row>
    <row r="582" spans="1:12" s="15" customFormat="1" x14ac:dyDescent="0.25">
      <c r="A582" s="106"/>
      <c r="B582" s="63" t="s">
        <v>63</v>
      </c>
      <c r="C582" s="69">
        <v>926</v>
      </c>
      <c r="D582" s="26" t="s">
        <v>17</v>
      </c>
      <c r="E582" s="67"/>
      <c r="F582" s="67"/>
      <c r="G582" s="69"/>
      <c r="H582" s="67"/>
      <c r="I582" s="67"/>
      <c r="J582" s="67"/>
      <c r="K582" s="62">
        <f>SUM(K604+K583+K598)</f>
        <v>688126.79999999993</v>
      </c>
      <c r="L582" s="5"/>
    </row>
    <row r="583" spans="1:12" s="15" customFormat="1" x14ac:dyDescent="0.25">
      <c r="A583" s="106"/>
      <c r="B583" s="63" t="s">
        <v>167</v>
      </c>
      <c r="C583" s="69">
        <v>926</v>
      </c>
      <c r="D583" s="67" t="s">
        <v>17</v>
      </c>
      <c r="E583" s="67" t="s">
        <v>2</v>
      </c>
      <c r="F583" s="67"/>
      <c r="G583" s="69"/>
      <c r="H583" s="67"/>
      <c r="I583" s="67"/>
      <c r="J583" s="67"/>
      <c r="K583" s="62">
        <f>SUM(K584)</f>
        <v>577378.1</v>
      </c>
      <c r="L583" s="5"/>
    </row>
    <row r="584" spans="1:12" s="15" customFormat="1" x14ac:dyDescent="0.25">
      <c r="A584" s="106"/>
      <c r="B584" s="30" t="s">
        <v>320</v>
      </c>
      <c r="C584" s="69">
        <v>926</v>
      </c>
      <c r="D584" s="67" t="s">
        <v>17</v>
      </c>
      <c r="E584" s="67" t="s">
        <v>2</v>
      </c>
      <c r="F584" s="67" t="s">
        <v>6</v>
      </c>
      <c r="G584" s="69"/>
      <c r="H584" s="67"/>
      <c r="I584" s="67"/>
      <c r="J584" s="67"/>
      <c r="K584" s="62">
        <f>SUM(K585)</f>
        <v>577378.1</v>
      </c>
      <c r="L584" s="5"/>
    </row>
    <row r="585" spans="1:12" s="15" customFormat="1" x14ac:dyDescent="0.25">
      <c r="A585" s="106"/>
      <c r="B585" s="30" t="s">
        <v>321</v>
      </c>
      <c r="C585" s="69">
        <v>926</v>
      </c>
      <c r="D585" s="67" t="s">
        <v>17</v>
      </c>
      <c r="E585" s="67" t="s">
        <v>2</v>
      </c>
      <c r="F585" s="67" t="s">
        <v>6</v>
      </c>
      <c r="G585" s="69">
        <v>1</v>
      </c>
      <c r="H585" s="67"/>
      <c r="I585" s="67"/>
      <c r="J585" s="67"/>
      <c r="K585" s="62">
        <f>K586+K589+K592+K595</f>
        <v>577378.1</v>
      </c>
      <c r="L585" s="5"/>
    </row>
    <row r="586" spans="1:12" s="15" customFormat="1" ht="31.2" x14ac:dyDescent="0.25">
      <c r="A586" s="106"/>
      <c r="B586" s="30" t="s">
        <v>357</v>
      </c>
      <c r="C586" s="69">
        <v>926</v>
      </c>
      <c r="D586" s="67" t="s">
        <v>17</v>
      </c>
      <c r="E586" s="67" t="s">
        <v>2</v>
      </c>
      <c r="F586" s="67" t="s">
        <v>6</v>
      </c>
      <c r="G586" s="69">
        <v>1</v>
      </c>
      <c r="H586" s="67" t="s">
        <v>4</v>
      </c>
      <c r="I586" s="67"/>
      <c r="J586" s="67"/>
      <c r="K586" s="62">
        <f>SUM(K587)</f>
        <v>550108.9</v>
      </c>
      <c r="L586" s="5"/>
    </row>
    <row r="587" spans="1:12" s="15" customFormat="1" ht="46.8" x14ac:dyDescent="0.25">
      <c r="A587" s="106"/>
      <c r="B587" s="63" t="s">
        <v>65</v>
      </c>
      <c r="C587" s="69">
        <v>926</v>
      </c>
      <c r="D587" s="67" t="s">
        <v>17</v>
      </c>
      <c r="E587" s="67" t="s">
        <v>2</v>
      </c>
      <c r="F587" s="67" t="s">
        <v>6</v>
      </c>
      <c r="G587" s="69">
        <v>1</v>
      </c>
      <c r="H587" s="67" t="s">
        <v>4</v>
      </c>
      <c r="I587" s="67" t="s">
        <v>82</v>
      </c>
      <c r="J587" s="67"/>
      <c r="K587" s="62">
        <f>SUM(K588)</f>
        <v>550108.9</v>
      </c>
      <c r="L587" s="5"/>
    </row>
    <row r="588" spans="1:12" s="15" customFormat="1" ht="31.2" x14ac:dyDescent="0.25">
      <c r="A588" s="106"/>
      <c r="B588" s="38" t="s">
        <v>115</v>
      </c>
      <c r="C588" s="69">
        <v>926</v>
      </c>
      <c r="D588" s="67" t="s">
        <v>17</v>
      </c>
      <c r="E588" s="67" t="s">
        <v>2</v>
      </c>
      <c r="F588" s="67" t="s">
        <v>6</v>
      </c>
      <c r="G588" s="69">
        <v>1</v>
      </c>
      <c r="H588" s="67" t="s">
        <v>4</v>
      </c>
      <c r="I588" s="67" t="s">
        <v>82</v>
      </c>
      <c r="J588" s="67" t="s">
        <v>58</v>
      </c>
      <c r="K588" s="62">
        <f>572546.6-22437.7</f>
        <v>550108.9</v>
      </c>
      <c r="L588" s="42"/>
    </row>
    <row r="589" spans="1:12" s="15" customFormat="1" ht="78" x14ac:dyDescent="0.25">
      <c r="A589" s="106"/>
      <c r="B589" s="63" t="s">
        <v>371</v>
      </c>
      <c r="C589" s="69">
        <v>926</v>
      </c>
      <c r="D589" s="67" t="s">
        <v>17</v>
      </c>
      <c r="E589" s="67" t="s">
        <v>2</v>
      </c>
      <c r="F589" s="26" t="s">
        <v>6</v>
      </c>
      <c r="G589" s="26" t="s">
        <v>87</v>
      </c>
      <c r="H589" s="26" t="s">
        <v>5</v>
      </c>
      <c r="I589" s="26"/>
      <c r="J589" s="67"/>
      <c r="K589" s="62">
        <f>K590</f>
        <v>125</v>
      </c>
      <c r="L589" s="5"/>
    </row>
    <row r="590" spans="1:12" s="15" customFormat="1" x14ac:dyDescent="0.25">
      <c r="A590" s="106"/>
      <c r="B590" s="63" t="s">
        <v>372</v>
      </c>
      <c r="C590" s="69">
        <v>926</v>
      </c>
      <c r="D590" s="67" t="s">
        <v>17</v>
      </c>
      <c r="E590" s="67" t="s">
        <v>2</v>
      </c>
      <c r="F590" s="26" t="s">
        <v>6</v>
      </c>
      <c r="G590" s="26" t="s">
        <v>87</v>
      </c>
      <c r="H590" s="26" t="s">
        <v>5</v>
      </c>
      <c r="I590" s="26" t="s">
        <v>168</v>
      </c>
      <c r="J590" s="67"/>
      <c r="K590" s="62">
        <f>K591</f>
        <v>125</v>
      </c>
      <c r="L590" s="5"/>
    </row>
    <row r="591" spans="1:12" s="15" customFormat="1" ht="31.2" x14ac:dyDescent="0.25">
      <c r="A591" s="106"/>
      <c r="B591" s="63" t="s">
        <v>117</v>
      </c>
      <c r="C591" s="69">
        <v>926</v>
      </c>
      <c r="D591" s="67" t="s">
        <v>17</v>
      </c>
      <c r="E591" s="67" t="s">
        <v>2</v>
      </c>
      <c r="F591" s="26" t="s">
        <v>6</v>
      </c>
      <c r="G591" s="26" t="s">
        <v>87</v>
      </c>
      <c r="H591" s="26" t="s">
        <v>5</v>
      </c>
      <c r="I591" s="26" t="s">
        <v>168</v>
      </c>
      <c r="J591" s="67" t="s">
        <v>48</v>
      </c>
      <c r="K591" s="62">
        <v>125</v>
      </c>
      <c r="L591" s="5"/>
    </row>
    <row r="592" spans="1:12" s="15" customFormat="1" ht="31.2" x14ac:dyDescent="0.25">
      <c r="A592" s="106"/>
      <c r="B592" s="30" t="s">
        <v>396</v>
      </c>
      <c r="C592" s="69">
        <v>926</v>
      </c>
      <c r="D592" s="67" t="s">
        <v>17</v>
      </c>
      <c r="E592" s="67" t="s">
        <v>2</v>
      </c>
      <c r="F592" s="26" t="s">
        <v>6</v>
      </c>
      <c r="G592" s="26" t="s">
        <v>87</v>
      </c>
      <c r="H592" s="26" t="s">
        <v>7</v>
      </c>
      <c r="I592" s="26"/>
      <c r="J592" s="67"/>
      <c r="K592" s="62">
        <f>SUM(K593)</f>
        <v>670.69999999999993</v>
      </c>
      <c r="L592" s="5"/>
    </row>
    <row r="593" spans="1:12" s="15" customFormat="1" x14ac:dyDescent="0.25">
      <c r="A593" s="106"/>
      <c r="B593" s="40" t="s">
        <v>203</v>
      </c>
      <c r="C593" s="69">
        <v>926</v>
      </c>
      <c r="D593" s="67" t="s">
        <v>17</v>
      </c>
      <c r="E593" s="67" t="s">
        <v>2</v>
      </c>
      <c r="F593" s="26" t="s">
        <v>6</v>
      </c>
      <c r="G593" s="26" t="s">
        <v>87</v>
      </c>
      <c r="H593" s="26" t="s">
        <v>7</v>
      </c>
      <c r="I593" s="26" t="s">
        <v>397</v>
      </c>
      <c r="J593" s="67"/>
      <c r="K593" s="62">
        <f>K594</f>
        <v>670.69999999999993</v>
      </c>
      <c r="L593" s="5"/>
    </row>
    <row r="594" spans="1:12" s="15" customFormat="1" ht="31.2" x14ac:dyDescent="0.25">
      <c r="A594" s="106"/>
      <c r="B594" s="38" t="s">
        <v>115</v>
      </c>
      <c r="C594" s="69">
        <v>926</v>
      </c>
      <c r="D594" s="67" t="s">
        <v>17</v>
      </c>
      <c r="E594" s="67" t="s">
        <v>2</v>
      </c>
      <c r="F594" s="26" t="s">
        <v>6</v>
      </c>
      <c r="G594" s="26" t="s">
        <v>87</v>
      </c>
      <c r="H594" s="26" t="s">
        <v>7</v>
      </c>
      <c r="I594" s="26" t="s">
        <v>397</v>
      </c>
      <c r="J594" s="67" t="s">
        <v>58</v>
      </c>
      <c r="K594" s="62">
        <f>549.9+120.8</f>
        <v>670.69999999999993</v>
      </c>
      <c r="L594" s="5"/>
    </row>
    <row r="595" spans="1:12" s="15" customFormat="1" x14ac:dyDescent="0.25">
      <c r="A595" s="106"/>
      <c r="B595" s="30" t="s">
        <v>201</v>
      </c>
      <c r="C595" s="69">
        <v>926</v>
      </c>
      <c r="D595" s="67" t="s">
        <v>17</v>
      </c>
      <c r="E595" s="67" t="s">
        <v>2</v>
      </c>
      <c r="F595" s="26" t="s">
        <v>6</v>
      </c>
      <c r="G595" s="26" t="s">
        <v>87</v>
      </c>
      <c r="H595" s="26" t="s">
        <v>202</v>
      </c>
      <c r="I595" s="26"/>
      <c r="J595" s="67"/>
      <c r="K595" s="62">
        <f>K596</f>
        <v>26473.5</v>
      </c>
      <c r="L595" s="5"/>
    </row>
    <row r="596" spans="1:12" s="15" customFormat="1" x14ac:dyDescent="0.25">
      <c r="A596" s="106"/>
      <c r="B596" s="30" t="s">
        <v>399</v>
      </c>
      <c r="C596" s="69">
        <v>926</v>
      </c>
      <c r="D596" s="67" t="s">
        <v>17</v>
      </c>
      <c r="E596" s="67" t="s">
        <v>2</v>
      </c>
      <c r="F596" s="26" t="s">
        <v>6</v>
      </c>
      <c r="G596" s="26" t="s">
        <v>87</v>
      </c>
      <c r="H596" s="26" t="s">
        <v>202</v>
      </c>
      <c r="I596" s="26" t="s">
        <v>398</v>
      </c>
      <c r="J596" s="67"/>
      <c r="K596" s="62">
        <f>K597</f>
        <v>26473.5</v>
      </c>
      <c r="L596" s="5"/>
    </row>
    <row r="597" spans="1:12" s="15" customFormat="1" ht="33" customHeight="1" x14ac:dyDescent="0.25">
      <c r="A597" s="106"/>
      <c r="B597" s="63" t="s">
        <v>115</v>
      </c>
      <c r="C597" s="69">
        <v>926</v>
      </c>
      <c r="D597" s="67" t="s">
        <v>17</v>
      </c>
      <c r="E597" s="67" t="s">
        <v>2</v>
      </c>
      <c r="F597" s="26" t="s">
        <v>6</v>
      </c>
      <c r="G597" s="26" t="s">
        <v>87</v>
      </c>
      <c r="H597" s="26" t="s">
        <v>202</v>
      </c>
      <c r="I597" s="26" t="s">
        <v>398</v>
      </c>
      <c r="J597" s="67" t="s">
        <v>58</v>
      </c>
      <c r="K597" s="62">
        <f>21708.2+4765.3</f>
        <v>26473.5</v>
      </c>
      <c r="L597" s="5"/>
    </row>
    <row r="598" spans="1:12" s="15" customFormat="1" x14ac:dyDescent="0.25">
      <c r="A598" s="106"/>
      <c r="B598" s="63" t="s">
        <v>361</v>
      </c>
      <c r="C598" s="69">
        <v>926</v>
      </c>
      <c r="D598" s="67" t="s">
        <v>17</v>
      </c>
      <c r="E598" s="67" t="s">
        <v>4</v>
      </c>
      <c r="F598" s="26"/>
      <c r="G598" s="26"/>
      <c r="H598" s="26"/>
      <c r="I598" s="26"/>
      <c r="J598" s="67"/>
      <c r="K598" s="62">
        <f>SUM(K599)</f>
        <v>22437.7</v>
      </c>
      <c r="L598" s="5"/>
    </row>
    <row r="599" spans="1:12" s="15" customFormat="1" x14ac:dyDescent="0.25">
      <c r="A599" s="106"/>
      <c r="B599" s="63" t="s">
        <v>362</v>
      </c>
      <c r="C599" s="69">
        <v>926</v>
      </c>
      <c r="D599" s="67" t="s">
        <v>17</v>
      </c>
      <c r="E599" s="67" t="s">
        <v>4</v>
      </c>
      <c r="F599" s="26" t="s">
        <v>6</v>
      </c>
      <c r="G599" s="26"/>
      <c r="H599" s="26"/>
      <c r="I599" s="26"/>
      <c r="J599" s="67"/>
      <c r="K599" s="62">
        <f>SUM(K600)</f>
        <v>22437.7</v>
      </c>
      <c r="L599" s="5"/>
    </row>
    <row r="600" spans="1:12" s="15" customFormat="1" x14ac:dyDescent="0.25">
      <c r="A600" s="106"/>
      <c r="B600" s="30" t="s">
        <v>321</v>
      </c>
      <c r="C600" s="69">
        <v>926</v>
      </c>
      <c r="D600" s="67" t="s">
        <v>17</v>
      </c>
      <c r="E600" s="67" t="s">
        <v>4</v>
      </c>
      <c r="F600" s="26" t="s">
        <v>6</v>
      </c>
      <c r="G600" s="26" t="s">
        <v>87</v>
      </c>
      <c r="H600" s="26"/>
      <c r="I600" s="26"/>
      <c r="J600" s="67"/>
      <c r="K600" s="62">
        <f>SUM(K601)</f>
        <v>22437.7</v>
      </c>
      <c r="L600" s="5"/>
    </row>
    <row r="601" spans="1:12" s="15" customFormat="1" ht="31.2" x14ac:dyDescent="0.25">
      <c r="A601" s="106"/>
      <c r="B601" s="30" t="s">
        <v>357</v>
      </c>
      <c r="C601" s="69">
        <v>926</v>
      </c>
      <c r="D601" s="67" t="s">
        <v>17</v>
      </c>
      <c r="E601" s="67" t="s">
        <v>4</v>
      </c>
      <c r="F601" s="26" t="s">
        <v>6</v>
      </c>
      <c r="G601" s="26" t="s">
        <v>87</v>
      </c>
      <c r="H601" s="26" t="s">
        <v>4</v>
      </c>
      <c r="I601" s="26"/>
      <c r="J601" s="67"/>
      <c r="K601" s="62">
        <f>SUM(K602)</f>
        <v>22437.7</v>
      </c>
      <c r="L601" s="5"/>
    </row>
    <row r="602" spans="1:12" s="15" customFormat="1" ht="46.8" x14ac:dyDescent="0.25">
      <c r="A602" s="106"/>
      <c r="B602" s="63" t="s">
        <v>65</v>
      </c>
      <c r="C602" s="69">
        <v>926</v>
      </c>
      <c r="D602" s="67" t="s">
        <v>17</v>
      </c>
      <c r="E602" s="67" t="s">
        <v>4</v>
      </c>
      <c r="F602" s="26" t="s">
        <v>6</v>
      </c>
      <c r="G602" s="26" t="s">
        <v>87</v>
      </c>
      <c r="H602" s="26" t="s">
        <v>4</v>
      </c>
      <c r="I602" s="26" t="s">
        <v>82</v>
      </c>
      <c r="J602" s="67"/>
      <c r="K602" s="62">
        <f>SUM(K603)</f>
        <v>22437.7</v>
      </c>
      <c r="L602" s="5"/>
    </row>
    <row r="603" spans="1:12" s="15" customFormat="1" ht="31.2" x14ac:dyDescent="0.25">
      <c r="A603" s="106"/>
      <c r="B603" s="38" t="s">
        <v>115</v>
      </c>
      <c r="C603" s="69">
        <v>926</v>
      </c>
      <c r="D603" s="67" t="s">
        <v>17</v>
      </c>
      <c r="E603" s="67" t="s">
        <v>4</v>
      </c>
      <c r="F603" s="26" t="s">
        <v>6</v>
      </c>
      <c r="G603" s="26" t="s">
        <v>87</v>
      </c>
      <c r="H603" s="26" t="s">
        <v>4</v>
      </c>
      <c r="I603" s="26" t="s">
        <v>82</v>
      </c>
      <c r="J603" s="67" t="s">
        <v>58</v>
      </c>
      <c r="K603" s="62">
        <v>22437.7</v>
      </c>
      <c r="L603" s="5"/>
    </row>
    <row r="604" spans="1:12" s="15" customFormat="1" x14ac:dyDescent="0.25">
      <c r="A604" s="106"/>
      <c r="B604" s="63" t="s">
        <v>44</v>
      </c>
      <c r="C604" s="69">
        <v>926</v>
      </c>
      <c r="D604" s="67" t="s">
        <v>17</v>
      </c>
      <c r="E604" s="67" t="s">
        <v>6</v>
      </c>
      <c r="F604" s="67"/>
      <c r="G604" s="69"/>
      <c r="H604" s="67"/>
      <c r="I604" s="67"/>
      <c r="J604" s="67"/>
      <c r="K604" s="62">
        <f>K605+K627</f>
        <v>88310.999999999985</v>
      </c>
      <c r="L604" s="5"/>
    </row>
    <row r="605" spans="1:12" s="15" customFormat="1" x14ac:dyDescent="0.25">
      <c r="A605" s="106"/>
      <c r="B605" s="30" t="s">
        <v>320</v>
      </c>
      <c r="C605" s="69">
        <v>926</v>
      </c>
      <c r="D605" s="67" t="s">
        <v>17</v>
      </c>
      <c r="E605" s="67" t="s">
        <v>6</v>
      </c>
      <c r="F605" s="67" t="s">
        <v>6</v>
      </c>
      <c r="G605" s="69"/>
      <c r="H605" s="67"/>
      <c r="I605" s="67"/>
      <c r="J605" s="67"/>
      <c r="K605" s="62">
        <f>SUM(K606)</f>
        <v>80894.599999999991</v>
      </c>
      <c r="L605" s="5"/>
    </row>
    <row r="606" spans="1:12" s="15" customFormat="1" x14ac:dyDescent="0.25">
      <c r="A606" s="106"/>
      <c r="B606" s="30" t="s">
        <v>321</v>
      </c>
      <c r="C606" s="69">
        <v>926</v>
      </c>
      <c r="D606" s="67" t="s">
        <v>17</v>
      </c>
      <c r="E606" s="67" t="s">
        <v>6</v>
      </c>
      <c r="F606" s="67" t="s">
        <v>6</v>
      </c>
      <c r="G606" s="69">
        <v>1</v>
      </c>
      <c r="H606" s="67"/>
      <c r="I606" s="67"/>
      <c r="J606" s="67"/>
      <c r="K606" s="62">
        <f>SUM(K607+K614+K623)</f>
        <v>80894.599999999991</v>
      </c>
      <c r="L606" s="5"/>
    </row>
    <row r="607" spans="1:12" s="15" customFormat="1" ht="31.2" x14ac:dyDescent="0.25">
      <c r="A607" s="106"/>
      <c r="B607" s="30" t="s">
        <v>404</v>
      </c>
      <c r="C607" s="69">
        <v>926</v>
      </c>
      <c r="D607" s="67" t="s">
        <v>17</v>
      </c>
      <c r="E607" s="67" t="s">
        <v>6</v>
      </c>
      <c r="F607" s="67" t="s">
        <v>6</v>
      </c>
      <c r="G607" s="69">
        <v>1</v>
      </c>
      <c r="H607" s="67" t="s">
        <v>2</v>
      </c>
      <c r="I607" s="67"/>
      <c r="J607" s="67"/>
      <c r="K607" s="62">
        <f>SUM(K608+K612)</f>
        <v>8530</v>
      </c>
      <c r="L607" s="5"/>
    </row>
    <row r="608" spans="1:12" s="15" customFormat="1" x14ac:dyDescent="0.25">
      <c r="A608" s="106"/>
      <c r="B608" s="30" t="s">
        <v>59</v>
      </c>
      <c r="C608" s="69">
        <v>926</v>
      </c>
      <c r="D608" s="67" t="s">
        <v>17</v>
      </c>
      <c r="E608" s="67" t="s">
        <v>6</v>
      </c>
      <c r="F608" s="67" t="s">
        <v>6</v>
      </c>
      <c r="G608" s="69">
        <v>1</v>
      </c>
      <c r="H608" s="67" t="s">
        <v>2</v>
      </c>
      <c r="I608" s="67" t="s">
        <v>76</v>
      </c>
      <c r="J608" s="67"/>
      <c r="K608" s="62">
        <f>K609+K610</f>
        <v>8530</v>
      </c>
      <c r="L608" s="5"/>
    </row>
    <row r="609" spans="1:12" s="15" customFormat="1" ht="46.8" x14ac:dyDescent="0.25">
      <c r="A609" s="106"/>
      <c r="B609" s="63" t="s">
        <v>116</v>
      </c>
      <c r="C609" s="69">
        <v>926</v>
      </c>
      <c r="D609" s="67" t="s">
        <v>17</v>
      </c>
      <c r="E609" s="67" t="s">
        <v>6</v>
      </c>
      <c r="F609" s="67" t="s">
        <v>6</v>
      </c>
      <c r="G609" s="69">
        <v>1</v>
      </c>
      <c r="H609" s="67" t="s">
        <v>2</v>
      </c>
      <c r="I609" s="67" t="s">
        <v>76</v>
      </c>
      <c r="J609" s="67" t="s">
        <v>47</v>
      </c>
      <c r="K609" s="62">
        <v>8252.4</v>
      </c>
      <c r="L609" s="5"/>
    </row>
    <row r="610" spans="1:12" s="15" customFormat="1" ht="31.2" x14ac:dyDescent="0.25">
      <c r="A610" s="106"/>
      <c r="B610" s="63" t="s">
        <v>117</v>
      </c>
      <c r="C610" s="69">
        <v>926</v>
      </c>
      <c r="D610" s="67" t="s">
        <v>17</v>
      </c>
      <c r="E610" s="67" t="s">
        <v>6</v>
      </c>
      <c r="F610" s="67" t="s">
        <v>6</v>
      </c>
      <c r="G610" s="69">
        <v>1</v>
      </c>
      <c r="H610" s="67" t="s">
        <v>2</v>
      </c>
      <c r="I610" s="67" t="s">
        <v>76</v>
      </c>
      <c r="J610" s="67" t="s">
        <v>48</v>
      </c>
      <c r="K610" s="62">
        <f>302.2-24.6</f>
        <v>277.59999999999997</v>
      </c>
      <c r="L610" s="5"/>
    </row>
    <row r="611" spans="1:12" s="15" customFormat="1" x14ac:dyDescent="0.25">
      <c r="A611" s="106"/>
      <c r="B611" s="63" t="s">
        <v>49</v>
      </c>
      <c r="C611" s="69">
        <v>926</v>
      </c>
      <c r="D611" s="67" t="s">
        <v>17</v>
      </c>
      <c r="E611" s="67" t="s">
        <v>6</v>
      </c>
      <c r="F611" s="67" t="s">
        <v>6</v>
      </c>
      <c r="G611" s="69">
        <v>1</v>
      </c>
      <c r="H611" s="67" t="s">
        <v>2</v>
      </c>
      <c r="I611" s="67" t="s">
        <v>76</v>
      </c>
      <c r="J611" s="67" t="s">
        <v>50</v>
      </c>
      <c r="K611" s="62"/>
      <c r="L611" s="5"/>
    </row>
    <row r="612" spans="1:12" s="15" customFormat="1" ht="18.75" customHeight="1" x14ac:dyDescent="0.25">
      <c r="A612" s="106"/>
      <c r="B612" s="63" t="s">
        <v>205</v>
      </c>
      <c r="C612" s="69">
        <v>926</v>
      </c>
      <c r="D612" s="67" t="s">
        <v>17</v>
      </c>
      <c r="E612" s="26" t="s">
        <v>6</v>
      </c>
      <c r="F612" s="26" t="s">
        <v>6</v>
      </c>
      <c r="G612" s="66">
        <v>1</v>
      </c>
      <c r="H612" s="26" t="s">
        <v>2</v>
      </c>
      <c r="I612" s="26" t="s">
        <v>204</v>
      </c>
      <c r="J612" s="26"/>
      <c r="K612" s="62">
        <f>SUM(K613)</f>
        <v>0</v>
      </c>
      <c r="L612" s="5"/>
    </row>
    <row r="613" spans="1:12" s="15" customFormat="1" ht="31.2" x14ac:dyDescent="0.25">
      <c r="A613" s="106"/>
      <c r="B613" s="63" t="s">
        <v>117</v>
      </c>
      <c r="C613" s="69">
        <v>926</v>
      </c>
      <c r="D613" s="26" t="s">
        <v>17</v>
      </c>
      <c r="E613" s="26" t="s">
        <v>6</v>
      </c>
      <c r="F613" s="26" t="s">
        <v>6</v>
      </c>
      <c r="G613" s="66">
        <v>1</v>
      </c>
      <c r="H613" s="26" t="s">
        <v>2</v>
      </c>
      <c r="I613" s="26" t="s">
        <v>204</v>
      </c>
      <c r="J613" s="26" t="s">
        <v>48</v>
      </c>
      <c r="K613" s="62"/>
      <c r="L613" s="5"/>
    </row>
    <row r="614" spans="1:12" s="15" customFormat="1" ht="31.2" x14ac:dyDescent="0.25">
      <c r="A614" s="106"/>
      <c r="B614" s="30" t="s">
        <v>357</v>
      </c>
      <c r="C614" s="69">
        <v>926</v>
      </c>
      <c r="D614" s="26" t="s">
        <v>17</v>
      </c>
      <c r="E614" s="67" t="s">
        <v>6</v>
      </c>
      <c r="F614" s="67" t="s">
        <v>6</v>
      </c>
      <c r="G614" s="69">
        <v>1</v>
      </c>
      <c r="H614" s="67" t="s">
        <v>4</v>
      </c>
      <c r="I614" s="67"/>
      <c r="J614" s="67"/>
      <c r="K614" s="62">
        <f>SUM(K615+K620)</f>
        <v>71495.599999999991</v>
      </c>
      <c r="L614" s="5"/>
    </row>
    <row r="615" spans="1:12" s="15" customFormat="1" ht="46.8" x14ac:dyDescent="0.25">
      <c r="A615" s="106"/>
      <c r="B615" s="63" t="s">
        <v>65</v>
      </c>
      <c r="C615" s="69">
        <v>926</v>
      </c>
      <c r="D615" s="67" t="s">
        <v>17</v>
      </c>
      <c r="E615" s="67" t="s">
        <v>6</v>
      </c>
      <c r="F615" s="67" t="s">
        <v>6</v>
      </c>
      <c r="G615" s="69">
        <v>1</v>
      </c>
      <c r="H615" s="67" t="s">
        <v>4</v>
      </c>
      <c r="I615" s="67" t="s">
        <v>82</v>
      </c>
      <c r="J615" s="67"/>
      <c r="K615" s="62">
        <f>SUM(K616:K619)</f>
        <v>71410.899999999994</v>
      </c>
      <c r="L615" s="5"/>
    </row>
    <row r="616" spans="1:12" s="15" customFormat="1" ht="46.8" x14ac:dyDescent="0.25">
      <c r="A616" s="106"/>
      <c r="B616" s="63" t="s">
        <v>116</v>
      </c>
      <c r="C616" s="69">
        <v>926</v>
      </c>
      <c r="D616" s="67" t="s">
        <v>17</v>
      </c>
      <c r="E616" s="67" t="s">
        <v>6</v>
      </c>
      <c r="F616" s="67" t="s">
        <v>6</v>
      </c>
      <c r="G616" s="69">
        <v>1</v>
      </c>
      <c r="H616" s="67" t="s">
        <v>4</v>
      </c>
      <c r="I616" s="67" t="s">
        <v>82</v>
      </c>
      <c r="J616" s="67" t="s">
        <v>47</v>
      </c>
      <c r="K616" s="62">
        <f>17157.2+36349.9</f>
        <v>53507.100000000006</v>
      </c>
      <c r="L616" s="5"/>
    </row>
    <row r="617" spans="1:12" s="15" customFormat="1" ht="31.2" x14ac:dyDescent="0.25">
      <c r="A617" s="106"/>
      <c r="B617" s="63" t="s">
        <v>117</v>
      </c>
      <c r="C617" s="69">
        <v>926</v>
      </c>
      <c r="D617" s="67" t="s">
        <v>17</v>
      </c>
      <c r="E617" s="67" t="s">
        <v>6</v>
      </c>
      <c r="F617" s="67" t="s">
        <v>6</v>
      </c>
      <c r="G617" s="69">
        <v>1</v>
      </c>
      <c r="H617" s="67" t="s">
        <v>4</v>
      </c>
      <c r="I617" s="67" t="s">
        <v>82</v>
      </c>
      <c r="J617" s="67" t="s">
        <v>48</v>
      </c>
      <c r="K617" s="62">
        <f>19898.6-17157.2+6431.1-388.1</f>
        <v>8784.3999999999978</v>
      </c>
      <c r="L617" s="5"/>
    </row>
    <row r="618" spans="1:12" s="15" customFormat="1" ht="31.2" x14ac:dyDescent="0.25">
      <c r="A618" s="106"/>
      <c r="B618" s="38" t="s">
        <v>115</v>
      </c>
      <c r="C618" s="69">
        <v>926</v>
      </c>
      <c r="D618" s="67" t="s">
        <v>17</v>
      </c>
      <c r="E618" s="67" t="s">
        <v>6</v>
      </c>
      <c r="F618" s="26" t="s">
        <v>6</v>
      </c>
      <c r="G618" s="69">
        <v>1</v>
      </c>
      <c r="H618" s="67" t="s">
        <v>4</v>
      </c>
      <c r="I618" s="67" t="s">
        <v>82</v>
      </c>
      <c r="J618" s="67" t="s">
        <v>58</v>
      </c>
      <c r="K618" s="62">
        <v>9106.5</v>
      </c>
      <c r="L618" s="5"/>
    </row>
    <row r="619" spans="1:12" s="15" customFormat="1" x14ac:dyDescent="0.25">
      <c r="A619" s="106"/>
      <c r="B619" s="63" t="s">
        <v>49</v>
      </c>
      <c r="C619" s="69">
        <v>926</v>
      </c>
      <c r="D619" s="67" t="s">
        <v>17</v>
      </c>
      <c r="E619" s="67" t="s">
        <v>6</v>
      </c>
      <c r="F619" s="67" t="s">
        <v>6</v>
      </c>
      <c r="G619" s="69">
        <v>1</v>
      </c>
      <c r="H619" s="67" t="s">
        <v>4</v>
      </c>
      <c r="I619" s="67" t="s">
        <v>82</v>
      </c>
      <c r="J619" s="67" t="s">
        <v>50</v>
      </c>
      <c r="K619" s="62">
        <f>11.8+1.1</f>
        <v>12.9</v>
      </c>
      <c r="L619" s="5"/>
    </row>
    <row r="620" spans="1:12" s="15" customFormat="1" ht="93.6" x14ac:dyDescent="0.25">
      <c r="A620" s="106"/>
      <c r="B620" s="39" t="s">
        <v>177</v>
      </c>
      <c r="C620" s="69">
        <v>926</v>
      </c>
      <c r="D620" s="67" t="s">
        <v>17</v>
      </c>
      <c r="E620" s="67" t="s">
        <v>6</v>
      </c>
      <c r="F620" s="26" t="s">
        <v>6</v>
      </c>
      <c r="G620" s="69">
        <v>1</v>
      </c>
      <c r="H620" s="67" t="s">
        <v>4</v>
      </c>
      <c r="I620" s="67" t="s">
        <v>103</v>
      </c>
      <c r="J620" s="67"/>
      <c r="K620" s="62">
        <f>SUM(K621+K622)</f>
        <v>84.7</v>
      </c>
      <c r="L620" s="5"/>
    </row>
    <row r="621" spans="1:12" s="15" customFormat="1" ht="31.2" x14ac:dyDescent="0.25">
      <c r="A621" s="106"/>
      <c r="B621" s="63" t="s">
        <v>117</v>
      </c>
      <c r="C621" s="69">
        <v>926</v>
      </c>
      <c r="D621" s="67" t="s">
        <v>17</v>
      </c>
      <c r="E621" s="67" t="s">
        <v>6</v>
      </c>
      <c r="F621" s="26" t="s">
        <v>6</v>
      </c>
      <c r="G621" s="69">
        <v>1</v>
      </c>
      <c r="H621" s="67" t="s">
        <v>4</v>
      </c>
      <c r="I621" s="67" t="s">
        <v>103</v>
      </c>
      <c r="J621" s="67" t="s">
        <v>48</v>
      </c>
      <c r="K621" s="62">
        <v>1.3</v>
      </c>
      <c r="L621" s="5"/>
    </row>
    <row r="622" spans="1:12" s="15" customFormat="1" ht="31.2" x14ac:dyDescent="0.25">
      <c r="A622" s="106"/>
      <c r="B622" s="38" t="s">
        <v>115</v>
      </c>
      <c r="C622" s="69">
        <v>926</v>
      </c>
      <c r="D622" s="67" t="s">
        <v>17</v>
      </c>
      <c r="E622" s="67" t="s">
        <v>6</v>
      </c>
      <c r="F622" s="26" t="s">
        <v>6</v>
      </c>
      <c r="G622" s="69">
        <v>1</v>
      </c>
      <c r="H622" s="67" t="s">
        <v>4</v>
      </c>
      <c r="I622" s="67" t="s">
        <v>103</v>
      </c>
      <c r="J622" s="67" t="s">
        <v>58</v>
      </c>
      <c r="K622" s="62">
        <v>83.4</v>
      </c>
      <c r="L622" s="5"/>
    </row>
    <row r="623" spans="1:12" s="15" customFormat="1" ht="78" x14ac:dyDescent="0.25">
      <c r="A623" s="106"/>
      <c r="B623" s="63" t="s">
        <v>371</v>
      </c>
      <c r="C623" s="69">
        <v>926</v>
      </c>
      <c r="D623" s="67" t="s">
        <v>17</v>
      </c>
      <c r="E623" s="67" t="s">
        <v>6</v>
      </c>
      <c r="F623" s="26" t="s">
        <v>6</v>
      </c>
      <c r="G623" s="69">
        <v>1</v>
      </c>
      <c r="H623" s="67" t="s">
        <v>5</v>
      </c>
      <c r="I623" s="67"/>
      <c r="J623" s="67"/>
      <c r="K623" s="62">
        <f>K624</f>
        <v>869</v>
      </c>
      <c r="L623" s="5"/>
    </row>
    <row r="624" spans="1:12" s="15" customFormat="1" x14ac:dyDescent="0.25">
      <c r="A624" s="106"/>
      <c r="B624" s="63" t="s">
        <v>370</v>
      </c>
      <c r="C624" s="69">
        <v>926</v>
      </c>
      <c r="D624" s="67" t="s">
        <v>17</v>
      </c>
      <c r="E624" s="67" t="s">
        <v>6</v>
      </c>
      <c r="F624" s="26" t="s">
        <v>6</v>
      </c>
      <c r="G624" s="69">
        <v>1</v>
      </c>
      <c r="H624" s="67" t="s">
        <v>5</v>
      </c>
      <c r="I624" s="67" t="s">
        <v>168</v>
      </c>
      <c r="J624" s="67"/>
      <c r="K624" s="62">
        <f>SUM(K625:K626)</f>
        <v>869</v>
      </c>
      <c r="L624" s="5"/>
    </row>
    <row r="625" spans="1:12" s="15" customFormat="1" ht="31.2" x14ac:dyDescent="0.25">
      <c r="A625" s="106"/>
      <c r="B625" s="63" t="s">
        <v>117</v>
      </c>
      <c r="C625" s="69">
        <v>926</v>
      </c>
      <c r="D625" s="67" t="s">
        <v>17</v>
      </c>
      <c r="E625" s="67" t="s">
        <v>6</v>
      </c>
      <c r="F625" s="26" t="s">
        <v>6</v>
      </c>
      <c r="G625" s="69">
        <v>1</v>
      </c>
      <c r="H625" s="67" t="s">
        <v>5</v>
      </c>
      <c r="I625" s="67" t="s">
        <v>168</v>
      </c>
      <c r="J625" s="67" t="s">
        <v>48</v>
      </c>
      <c r="K625" s="62">
        <v>533.20000000000005</v>
      </c>
      <c r="L625" s="5"/>
    </row>
    <row r="626" spans="1:12" s="15" customFormat="1" ht="31.2" x14ac:dyDescent="0.25">
      <c r="A626" s="106"/>
      <c r="B626" s="38" t="s">
        <v>115</v>
      </c>
      <c r="C626" s="69">
        <v>926</v>
      </c>
      <c r="D626" s="67" t="s">
        <v>17</v>
      </c>
      <c r="E626" s="67" t="s">
        <v>6</v>
      </c>
      <c r="F626" s="26" t="s">
        <v>6</v>
      </c>
      <c r="G626" s="69">
        <v>1</v>
      </c>
      <c r="H626" s="67" t="s">
        <v>5</v>
      </c>
      <c r="I626" s="67" t="s">
        <v>168</v>
      </c>
      <c r="J626" s="67" t="s">
        <v>58</v>
      </c>
      <c r="K626" s="62">
        <f>235.8+100</f>
        <v>335.8</v>
      </c>
      <c r="L626" s="5"/>
    </row>
    <row r="627" spans="1:12" s="15" customFormat="1" ht="31.2" x14ac:dyDescent="0.25">
      <c r="A627" s="106"/>
      <c r="B627" s="63" t="s">
        <v>249</v>
      </c>
      <c r="C627" s="69">
        <v>926</v>
      </c>
      <c r="D627" s="67" t="s">
        <v>17</v>
      </c>
      <c r="E627" s="67" t="s">
        <v>6</v>
      </c>
      <c r="F627" s="26" t="s">
        <v>69</v>
      </c>
      <c r="G627" s="69"/>
      <c r="H627" s="67"/>
      <c r="I627" s="67"/>
      <c r="J627" s="67"/>
      <c r="K627" s="62">
        <f>K632+K628</f>
        <v>7416.4</v>
      </c>
      <c r="L627" s="5"/>
    </row>
    <row r="628" spans="1:12" s="15" customFormat="1" ht="46.8" x14ac:dyDescent="0.25">
      <c r="A628" s="106"/>
      <c r="B628" s="63" t="s">
        <v>278</v>
      </c>
      <c r="C628" s="69">
        <v>926</v>
      </c>
      <c r="D628" s="67" t="s">
        <v>17</v>
      </c>
      <c r="E628" s="67" t="s">
        <v>6</v>
      </c>
      <c r="F628" s="26" t="s">
        <v>69</v>
      </c>
      <c r="G628" s="26" t="s">
        <v>87</v>
      </c>
      <c r="H628" s="26"/>
      <c r="I628" s="26"/>
      <c r="J628" s="26"/>
      <c r="K628" s="62">
        <f>K629</f>
        <v>1234.0999999999999</v>
      </c>
      <c r="L628" s="5"/>
    </row>
    <row r="629" spans="1:12" s="15" customFormat="1" ht="46.8" x14ac:dyDescent="0.25">
      <c r="A629" s="106"/>
      <c r="B629" s="63" t="s">
        <v>279</v>
      </c>
      <c r="C629" s="69">
        <v>926</v>
      </c>
      <c r="D629" s="67" t="s">
        <v>17</v>
      </c>
      <c r="E629" s="67" t="s">
        <v>6</v>
      </c>
      <c r="F629" s="26" t="s">
        <v>69</v>
      </c>
      <c r="G629" s="26" t="s">
        <v>87</v>
      </c>
      <c r="H629" s="26" t="s">
        <v>2</v>
      </c>
      <c r="I629" s="26"/>
      <c r="J629" s="26"/>
      <c r="K629" s="62">
        <f>K630</f>
        <v>1234.0999999999999</v>
      </c>
      <c r="L629" s="5"/>
    </row>
    <row r="630" spans="1:12" s="15" customFormat="1" ht="78" x14ac:dyDescent="0.25">
      <c r="A630" s="106"/>
      <c r="B630" s="63" t="s">
        <v>280</v>
      </c>
      <c r="C630" s="69">
        <v>926</v>
      </c>
      <c r="D630" s="67" t="s">
        <v>17</v>
      </c>
      <c r="E630" s="67" t="s">
        <v>6</v>
      </c>
      <c r="F630" s="26" t="s">
        <v>69</v>
      </c>
      <c r="G630" s="26" t="s">
        <v>87</v>
      </c>
      <c r="H630" s="26" t="s">
        <v>2</v>
      </c>
      <c r="I630" s="26" t="s">
        <v>248</v>
      </c>
      <c r="J630" s="26"/>
      <c r="K630" s="62">
        <f>K631</f>
        <v>1234.0999999999999</v>
      </c>
      <c r="L630" s="5"/>
    </row>
    <row r="631" spans="1:12" s="15" customFormat="1" ht="31.2" x14ac:dyDescent="0.25">
      <c r="A631" s="106"/>
      <c r="B631" s="63" t="s">
        <v>117</v>
      </c>
      <c r="C631" s="69">
        <v>926</v>
      </c>
      <c r="D631" s="67" t="s">
        <v>17</v>
      </c>
      <c r="E631" s="67" t="s">
        <v>6</v>
      </c>
      <c r="F631" s="26" t="s">
        <v>69</v>
      </c>
      <c r="G631" s="26" t="s">
        <v>87</v>
      </c>
      <c r="H631" s="26" t="s">
        <v>2</v>
      </c>
      <c r="I631" s="26" t="s">
        <v>248</v>
      </c>
      <c r="J631" s="26" t="s">
        <v>48</v>
      </c>
      <c r="K631" s="62">
        <v>1234.0999999999999</v>
      </c>
      <c r="L631" s="5"/>
    </row>
    <row r="632" spans="1:12" s="15" customFormat="1" ht="31.2" x14ac:dyDescent="0.25">
      <c r="A632" s="106"/>
      <c r="B632" s="63" t="s">
        <v>281</v>
      </c>
      <c r="C632" s="69">
        <v>926</v>
      </c>
      <c r="D632" s="67" t="s">
        <v>17</v>
      </c>
      <c r="E632" s="67" t="s">
        <v>6</v>
      </c>
      <c r="F632" s="26" t="s">
        <v>69</v>
      </c>
      <c r="G632" s="66">
        <v>2</v>
      </c>
      <c r="H632" s="26"/>
      <c r="I632" s="26"/>
      <c r="J632" s="26"/>
      <c r="K632" s="62">
        <f>K633</f>
        <v>6182.3</v>
      </c>
      <c r="L632" s="5"/>
    </row>
    <row r="633" spans="1:12" s="15" customFormat="1" ht="78" x14ac:dyDescent="0.25">
      <c r="A633" s="106"/>
      <c r="B633" s="41" t="s">
        <v>421</v>
      </c>
      <c r="C633" s="69">
        <v>926</v>
      </c>
      <c r="D633" s="67" t="s">
        <v>17</v>
      </c>
      <c r="E633" s="67" t="s">
        <v>6</v>
      </c>
      <c r="F633" s="26" t="s">
        <v>69</v>
      </c>
      <c r="G633" s="66">
        <v>2</v>
      </c>
      <c r="H633" s="26" t="s">
        <v>2</v>
      </c>
      <c r="I633" s="26"/>
      <c r="J633" s="26"/>
      <c r="K633" s="62">
        <f>K634</f>
        <v>6182.3</v>
      </c>
      <c r="L633" s="5"/>
    </row>
    <row r="634" spans="1:12" s="15" customFormat="1" ht="46.8" x14ac:dyDescent="0.25">
      <c r="A634" s="106"/>
      <c r="B634" s="63" t="s">
        <v>422</v>
      </c>
      <c r="C634" s="69">
        <v>926</v>
      </c>
      <c r="D634" s="67" t="s">
        <v>17</v>
      </c>
      <c r="E634" s="67" t="s">
        <v>6</v>
      </c>
      <c r="F634" s="26" t="s">
        <v>69</v>
      </c>
      <c r="G634" s="66">
        <v>2</v>
      </c>
      <c r="H634" s="26" t="s">
        <v>2</v>
      </c>
      <c r="I634" s="26" t="s">
        <v>141</v>
      </c>
      <c r="J634" s="26"/>
      <c r="K634" s="62">
        <f>K635</f>
        <v>6182.3</v>
      </c>
      <c r="L634" s="5"/>
    </row>
    <row r="635" spans="1:12" s="15" customFormat="1" ht="31.2" x14ac:dyDescent="0.25">
      <c r="A635" s="106"/>
      <c r="B635" s="63" t="s">
        <v>117</v>
      </c>
      <c r="C635" s="69">
        <v>926</v>
      </c>
      <c r="D635" s="67" t="s">
        <v>17</v>
      </c>
      <c r="E635" s="67" t="s">
        <v>6</v>
      </c>
      <c r="F635" s="26" t="s">
        <v>69</v>
      </c>
      <c r="G635" s="66">
        <v>2</v>
      </c>
      <c r="H635" s="26" t="s">
        <v>2</v>
      </c>
      <c r="I635" s="26" t="s">
        <v>141</v>
      </c>
      <c r="J635" s="26" t="s">
        <v>48</v>
      </c>
      <c r="K635" s="62">
        <f>6182.3</f>
        <v>6182.3</v>
      </c>
      <c r="L635" s="5"/>
    </row>
    <row r="636" spans="1:12" s="15" customFormat="1" ht="39" customHeight="1" x14ac:dyDescent="0.25">
      <c r="A636" s="106">
        <v>11</v>
      </c>
      <c r="B636" s="43" t="s">
        <v>386</v>
      </c>
      <c r="C636" s="67">
        <v>929</v>
      </c>
      <c r="D636" s="67"/>
      <c r="E636" s="26"/>
      <c r="F636" s="26"/>
      <c r="G636" s="26"/>
      <c r="H636" s="26"/>
      <c r="I636" s="26"/>
      <c r="J636" s="26"/>
      <c r="K636" s="62">
        <f>SUM(K637)</f>
        <v>253027.69999999998</v>
      </c>
      <c r="L636" s="5"/>
    </row>
    <row r="637" spans="1:12" s="15" customFormat="1" x14ac:dyDescent="0.25">
      <c r="A637" s="106"/>
      <c r="B637" s="43" t="s">
        <v>60</v>
      </c>
      <c r="C637" s="67" t="s">
        <v>30</v>
      </c>
      <c r="D637" s="26" t="s">
        <v>23</v>
      </c>
      <c r="E637" s="26"/>
      <c r="F637" s="26"/>
      <c r="G637" s="26"/>
      <c r="H637" s="26"/>
      <c r="I637" s="26"/>
      <c r="J637" s="26"/>
      <c r="K637" s="62">
        <f>SUM(K638+K652)</f>
        <v>253027.69999999998</v>
      </c>
      <c r="L637" s="5"/>
    </row>
    <row r="638" spans="1:12" s="15" customFormat="1" x14ac:dyDescent="0.25">
      <c r="A638" s="106"/>
      <c r="B638" s="43" t="s">
        <v>236</v>
      </c>
      <c r="C638" s="67">
        <v>929</v>
      </c>
      <c r="D638" s="26" t="s">
        <v>23</v>
      </c>
      <c r="E638" s="26" t="s">
        <v>5</v>
      </c>
      <c r="F638" s="26"/>
      <c r="G638" s="26"/>
      <c r="H638" s="26"/>
      <c r="I638" s="26"/>
      <c r="J638" s="26"/>
      <c r="K638" s="62">
        <f>SUM(K639+S671)</f>
        <v>244434.9</v>
      </c>
      <c r="L638" s="5"/>
    </row>
    <row r="639" spans="1:12" s="15" customFormat="1" x14ac:dyDescent="0.25">
      <c r="A639" s="106"/>
      <c r="B639" s="30" t="s">
        <v>322</v>
      </c>
      <c r="C639" s="67" t="s">
        <v>30</v>
      </c>
      <c r="D639" s="26" t="s">
        <v>23</v>
      </c>
      <c r="E639" s="26" t="s">
        <v>5</v>
      </c>
      <c r="F639" s="26" t="s">
        <v>7</v>
      </c>
      <c r="G639" s="26"/>
      <c r="H639" s="26"/>
      <c r="I639" s="26"/>
      <c r="J639" s="26"/>
      <c r="K639" s="62">
        <f>SUM(K640)</f>
        <v>244434.9</v>
      </c>
      <c r="L639" s="5"/>
    </row>
    <row r="640" spans="1:12" s="15" customFormat="1" x14ac:dyDescent="0.25">
      <c r="A640" s="106"/>
      <c r="B640" s="63" t="s">
        <v>154</v>
      </c>
      <c r="C640" s="67" t="s">
        <v>30</v>
      </c>
      <c r="D640" s="67" t="s">
        <v>23</v>
      </c>
      <c r="E640" s="26" t="s">
        <v>5</v>
      </c>
      <c r="F640" s="26" t="s">
        <v>7</v>
      </c>
      <c r="G640" s="26" t="s">
        <v>111</v>
      </c>
      <c r="H640" s="26"/>
      <c r="I640" s="26"/>
      <c r="J640" s="26"/>
      <c r="K640" s="62">
        <f>SUM(K641)</f>
        <v>244434.9</v>
      </c>
      <c r="L640" s="5"/>
    </row>
    <row r="641" spans="1:21" s="15" customFormat="1" ht="31.2" x14ac:dyDescent="0.25">
      <c r="A641" s="106"/>
      <c r="B641" s="63" t="s">
        <v>112</v>
      </c>
      <c r="C641" s="67" t="s">
        <v>30</v>
      </c>
      <c r="D641" s="26" t="s">
        <v>23</v>
      </c>
      <c r="E641" s="26" t="s">
        <v>5</v>
      </c>
      <c r="F641" s="26" t="s">
        <v>7</v>
      </c>
      <c r="G641" s="26" t="s">
        <v>111</v>
      </c>
      <c r="H641" s="26" t="s">
        <v>2</v>
      </c>
      <c r="I641" s="26"/>
      <c r="J641" s="26"/>
      <c r="K641" s="62">
        <f>SUM(K646+K648+K650+K642)</f>
        <v>244434.9</v>
      </c>
      <c r="L641" s="5"/>
    </row>
    <row r="642" spans="1:21" s="15" customFormat="1" ht="46.8" x14ac:dyDescent="0.25">
      <c r="A642" s="106"/>
      <c r="B642" s="63" t="s">
        <v>65</v>
      </c>
      <c r="C642" s="67" t="s">
        <v>30</v>
      </c>
      <c r="D642" s="26" t="s">
        <v>23</v>
      </c>
      <c r="E642" s="26" t="s">
        <v>5</v>
      </c>
      <c r="F642" s="26" t="s">
        <v>7</v>
      </c>
      <c r="G642" s="26" t="s">
        <v>111</v>
      </c>
      <c r="H642" s="26" t="s">
        <v>2</v>
      </c>
      <c r="I642" s="26" t="s">
        <v>82</v>
      </c>
      <c r="J642" s="26"/>
      <c r="K642" s="62">
        <f>SUM(K643:K645)</f>
        <v>33312</v>
      </c>
      <c r="L642" s="5"/>
    </row>
    <row r="643" spans="1:21" s="15" customFormat="1" ht="46.8" x14ac:dyDescent="0.25">
      <c r="A643" s="106"/>
      <c r="B643" s="28" t="s">
        <v>116</v>
      </c>
      <c r="C643" s="67" t="s">
        <v>30</v>
      </c>
      <c r="D643" s="26" t="s">
        <v>23</v>
      </c>
      <c r="E643" s="26" t="s">
        <v>5</v>
      </c>
      <c r="F643" s="26" t="s">
        <v>7</v>
      </c>
      <c r="G643" s="26" t="s">
        <v>111</v>
      </c>
      <c r="H643" s="26" t="s">
        <v>2</v>
      </c>
      <c r="I643" s="26" t="s">
        <v>82</v>
      </c>
      <c r="J643" s="26" t="s">
        <v>47</v>
      </c>
      <c r="K643" s="62">
        <f>2065.4+28405.2+1661.8</f>
        <v>32132.400000000001</v>
      </c>
      <c r="L643" s="5"/>
    </row>
    <row r="644" spans="1:21" s="15" customFormat="1" ht="31.2" x14ac:dyDescent="0.25">
      <c r="A644" s="106"/>
      <c r="B644" s="63" t="s">
        <v>117</v>
      </c>
      <c r="C644" s="67" t="s">
        <v>30</v>
      </c>
      <c r="D644" s="26" t="s">
        <v>23</v>
      </c>
      <c r="E644" s="26" t="s">
        <v>5</v>
      </c>
      <c r="F644" s="26" t="s">
        <v>7</v>
      </c>
      <c r="G644" s="26" t="s">
        <v>111</v>
      </c>
      <c r="H644" s="26" t="s">
        <v>2</v>
      </c>
      <c r="I644" s="26" t="s">
        <v>82</v>
      </c>
      <c r="J644" s="26" t="s">
        <v>48</v>
      </c>
      <c r="K644" s="62">
        <f>2266.4-2065.4-1+978.6</f>
        <v>1178.5999999999999</v>
      </c>
      <c r="L644" s="5"/>
    </row>
    <row r="645" spans="1:21" s="15" customFormat="1" x14ac:dyDescent="0.25">
      <c r="A645" s="106"/>
      <c r="B645" s="63" t="s">
        <v>49</v>
      </c>
      <c r="C645" s="67" t="s">
        <v>30</v>
      </c>
      <c r="D645" s="26" t="s">
        <v>23</v>
      </c>
      <c r="E645" s="26" t="s">
        <v>5</v>
      </c>
      <c r="F645" s="26" t="s">
        <v>7</v>
      </c>
      <c r="G645" s="26" t="s">
        <v>111</v>
      </c>
      <c r="H645" s="26" t="s">
        <v>2</v>
      </c>
      <c r="I645" s="26" t="s">
        <v>82</v>
      </c>
      <c r="J645" s="26" t="s">
        <v>50</v>
      </c>
      <c r="K645" s="62">
        <v>1</v>
      </c>
      <c r="L645" s="5"/>
    </row>
    <row r="646" spans="1:21" s="15" customFormat="1" ht="46.8" x14ac:dyDescent="0.25">
      <c r="A646" s="106"/>
      <c r="B646" s="63" t="s">
        <v>65</v>
      </c>
      <c r="C646" s="67" t="s">
        <v>30</v>
      </c>
      <c r="D646" s="26" t="s">
        <v>23</v>
      </c>
      <c r="E646" s="26" t="s">
        <v>5</v>
      </c>
      <c r="F646" s="26" t="s">
        <v>7</v>
      </c>
      <c r="G646" s="26" t="s">
        <v>111</v>
      </c>
      <c r="H646" s="26" t="s">
        <v>2</v>
      </c>
      <c r="I646" s="26" t="s">
        <v>82</v>
      </c>
      <c r="J646" s="26"/>
      <c r="K646" s="62">
        <f>SUM(K647)</f>
        <v>208297.4</v>
      </c>
      <c r="L646" s="5"/>
    </row>
    <row r="647" spans="1:21" s="15" customFormat="1" ht="31.2" x14ac:dyDescent="0.25">
      <c r="A647" s="106"/>
      <c r="B647" s="38" t="s">
        <v>115</v>
      </c>
      <c r="C647" s="67" t="s">
        <v>30</v>
      </c>
      <c r="D647" s="26" t="s">
        <v>23</v>
      </c>
      <c r="E647" s="26" t="s">
        <v>5</v>
      </c>
      <c r="F647" s="26" t="s">
        <v>7</v>
      </c>
      <c r="G647" s="26" t="s">
        <v>111</v>
      </c>
      <c r="H647" s="26" t="s">
        <v>2</v>
      </c>
      <c r="I647" s="26" t="s">
        <v>82</v>
      </c>
      <c r="J647" s="26" t="s">
        <v>58</v>
      </c>
      <c r="K647" s="62">
        <v>208297.4</v>
      </c>
      <c r="L647" s="5"/>
    </row>
    <row r="648" spans="1:21" ht="93.6" x14ac:dyDescent="0.25">
      <c r="A648" s="106"/>
      <c r="B648" s="27" t="s">
        <v>199</v>
      </c>
      <c r="C648" s="67" t="s">
        <v>30</v>
      </c>
      <c r="D648" s="26" t="s">
        <v>23</v>
      </c>
      <c r="E648" s="26" t="s">
        <v>5</v>
      </c>
      <c r="F648" s="26" t="s">
        <v>7</v>
      </c>
      <c r="G648" s="26" t="s">
        <v>111</v>
      </c>
      <c r="H648" s="26" t="s">
        <v>2</v>
      </c>
      <c r="I648" s="26" t="s">
        <v>113</v>
      </c>
      <c r="J648" s="26"/>
      <c r="K648" s="62">
        <f>SUM(K649)</f>
        <v>687.5</v>
      </c>
    </row>
    <row r="649" spans="1:21" ht="31.2" x14ac:dyDescent="0.25">
      <c r="A649" s="106"/>
      <c r="B649" s="38" t="s">
        <v>115</v>
      </c>
      <c r="C649" s="67" t="s">
        <v>30</v>
      </c>
      <c r="D649" s="26" t="s">
        <v>23</v>
      </c>
      <c r="E649" s="26" t="s">
        <v>5</v>
      </c>
      <c r="F649" s="26" t="s">
        <v>7</v>
      </c>
      <c r="G649" s="26" t="s">
        <v>111</v>
      </c>
      <c r="H649" s="26" t="s">
        <v>2</v>
      </c>
      <c r="I649" s="26" t="s">
        <v>113</v>
      </c>
      <c r="J649" s="26" t="s">
        <v>58</v>
      </c>
      <c r="K649" s="62">
        <v>687.5</v>
      </c>
    </row>
    <row r="650" spans="1:21" ht="31.2" x14ac:dyDescent="0.25">
      <c r="A650" s="106"/>
      <c r="B650" s="63" t="s">
        <v>263</v>
      </c>
      <c r="C650" s="67" t="s">
        <v>30</v>
      </c>
      <c r="D650" s="26" t="s">
        <v>23</v>
      </c>
      <c r="E650" s="26" t="s">
        <v>5</v>
      </c>
      <c r="F650" s="26" t="s">
        <v>7</v>
      </c>
      <c r="G650" s="26" t="s">
        <v>111</v>
      </c>
      <c r="H650" s="26" t="s">
        <v>2</v>
      </c>
      <c r="I650" s="26" t="s">
        <v>189</v>
      </c>
      <c r="J650" s="67"/>
      <c r="K650" s="62">
        <f>K651</f>
        <v>2138</v>
      </c>
    </row>
    <row r="651" spans="1:21" ht="31.2" x14ac:dyDescent="0.25">
      <c r="A651" s="106"/>
      <c r="B651" s="38" t="s">
        <v>115</v>
      </c>
      <c r="C651" s="67" t="s">
        <v>30</v>
      </c>
      <c r="D651" s="26" t="s">
        <v>23</v>
      </c>
      <c r="E651" s="26" t="s">
        <v>5</v>
      </c>
      <c r="F651" s="26" t="s">
        <v>7</v>
      </c>
      <c r="G651" s="26" t="s">
        <v>111</v>
      </c>
      <c r="H651" s="26" t="s">
        <v>2</v>
      </c>
      <c r="I651" s="26" t="s">
        <v>189</v>
      </c>
      <c r="J651" s="67" t="s">
        <v>58</v>
      </c>
      <c r="K651" s="62">
        <f>1753.1+384.8+0.1</f>
        <v>2138</v>
      </c>
    </row>
    <row r="652" spans="1:21" s="5" customFormat="1" x14ac:dyDescent="0.25">
      <c r="A652" s="106"/>
      <c r="B652" s="43" t="s">
        <v>64</v>
      </c>
      <c r="C652" s="67">
        <v>929</v>
      </c>
      <c r="D652" s="26" t="s">
        <v>23</v>
      </c>
      <c r="E652" s="26" t="s">
        <v>7</v>
      </c>
      <c r="F652" s="26"/>
      <c r="G652" s="26"/>
      <c r="H652" s="26"/>
      <c r="I652" s="26"/>
      <c r="J652" s="26"/>
      <c r="K652" s="62">
        <f>K653+K662</f>
        <v>8592.7999999999993</v>
      </c>
      <c r="M652" s="1"/>
      <c r="N652" s="1"/>
      <c r="O652" s="1"/>
      <c r="P652" s="1"/>
      <c r="Q652" s="1"/>
      <c r="R652" s="1"/>
      <c r="S652" s="1"/>
      <c r="T652" s="1"/>
      <c r="U652" s="1"/>
    </row>
    <row r="653" spans="1:21" s="5" customFormat="1" ht="15.75" customHeight="1" x14ac:dyDescent="0.25">
      <c r="A653" s="106"/>
      <c r="B653" s="43" t="s">
        <v>322</v>
      </c>
      <c r="C653" s="67" t="s">
        <v>30</v>
      </c>
      <c r="D653" s="26" t="s">
        <v>23</v>
      </c>
      <c r="E653" s="26" t="s">
        <v>7</v>
      </c>
      <c r="F653" s="26" t="s">
        <v>7</v>
      </c>
      <c r="G653" s="26"/>
      <c r="H653" s="26"/>
      <c r="I653" s="26"/>
      <c r="J653" s="26"/>
      <c r="K653" s="62">
        <f t="shared" ref="K653:K654" si="29">SUM(K654)</f>
        <v>7544.5</v>
      </c>
      <c r="M653" s="1"/>
      <c r="N653" s="1"/>
      <c r="O653" s="1"/>
      <c r="P653" s="1"/>
      <c r="Q653" s="1"/>
      <c r="R653" s="1"/>
      <c r="S653" s="1"/>
      <c r="T653" s="1"/>
      <c r="U653" s="1"/>
    </row>
    <row r="654" spans="1:21" s="5" customFormat="1" ht="46.8" x14ac:dyDescent="0.25">
      <c r="A654" s="106"/>
      <c r="B654" s="43" t="s">
        <v>155</v>
      </c>
      <c r="C654" s="67" t="s">
        <v>30</v>
      </c>
      <c r="D654" s="26" t="s">
        <v>23</v>
      </c>
      <c r="E654" s="26" t="s">
        <v>7</v>
      </c>
      <c r="F654" s="26" t="s">
        <v>7</v>
      </c>
      <c r="G654" s="26" t="s">
        <v>87</v>
      </c>
      <c r="H654" s="26"/>
      <c r="I654" s="26"/>
      <c r="J654" s="26"/>
      <c r="K654" s="62">
        <f t="shared" si="29"/>
        <v>7544.5</v>
      </c>
      <c r="M654" s="1"/>
      <c r="N654" s="1"/>
      <c r="O654" s="1"/>
      <c r="P654" s="1"/>
      <c r="Q654" s="1"/>
      <c r="R654" s="1"/>
      <c r="S654" s="1"/>
      <c r="T654" s="1"/>
      <c r="U654" s="1"/>
    </row>
    <row r="655" spans="1:21" s="5" customFormat="1" ht="46.8" x14ac:dyDescent="0.25">
      <c r="A655" s="106"/>
      <c r="B655" s="43" t="s">
        <v>323</v>
      </c>
      <c r="C655" s="67" t="s">
        <v>30</v>
      </c>
      <c r="D655" s="26" t="s">
        <v>23</v>
      </c>
      <c r="E655" s="26" t="s">
        <v>7</v>
      </c>
      <c r="F655" s="26" t="s">
        <v>7</v>
      </c>
      <c r="G655" s="26" t="s">
        <v>87</v>
      </c>
      <c r="H655" s="26" t="s">
        <v>2</v>
      </c>
      <c r="I655" s="26"/>
      <c r="J655" s="26"/>
      <c r="K655" s="62">
        <f>SUM(K656+K660)</f>
        <v>7544.5</v>
      </c>
      <c r="M655" s="1"/>
      <c r="N655" s="1"/>
      <c r="O655" s="1"/>
      <c r="P655" s="1"/>
      <c r="Q655" s="1"/>
      <c r="R655" s="1"/>
      <c r="S655" s="1"/>
      <c r="T655" s="1"/>
      <c r="U655" s="1"/>
    </row>
    <row r="656" spans="1:21" s="5" customFormat="1" x14ac:dyDescent="0.25">
      <c r="A656" s="106"/>
      <c r="B656" s="63" t="s">
        <v>46</v>
      </c>
      <c r="C656" s="67" t="s">
        <v>30</v>
      </c>
      <c r="D656" s="26" t="s">
        <v>23</v>
      </c>
      <c r="E656" s="26" t="s">
        <v>7</v>
      </c>
      <c r="F656" s="26" t="s">
        <v>7</v>
      </c>
      <c r="G656" s="26" t="s">
        <v>87</v>
      </c>
      <c r="H656" s="26" t="s">
        <v>2</v>
      </c>
      <c r="I656" s="26" t="s">
        <v>76</v>
      </c>
      <c r="J656" s="26"/>
      <c r="K656" s="62">
        <f>SUM(K657:K659)</f>
        <v>7544.5</v>
      </c>
      <c r="M656" s="1"/>
      <c r="N656" s="1"/>
      <c r="O656" s="1"/>
      <c r="P656" s="1"/>
      <c r="Q656" s="1"/>
      <c r="R656" s="1"/>
      <c r="S656" s="1"/>
      <c r="T656" s="1"/>
      <c r="U656" s="1"/>
    </row>
    <row r="657" spans="1:21" s="5" customFormat="1" ht="46.8" x14ac:dyDescent="0.25">
      <c r="A657" s="106"/>
      <c r="B657" s="63" t="s">
        <v>116</v>
      </c>
      <c r="C657" s="67" t="s">
        <v>30</v>
      </c>
      <c r="D657" s="26" t="s">
        <v>23</v>
      </c>
      <c r="E657" s="26" t="s">
        <v>7</v>
      </c>
      <c r="F657" s="26" t="s">
        <v>7</v>
      </c>
      <c r="G657" s="26" t="s">
        <v>87</v>
      </c>
      <c r="H657" s="26" t="s">
        <v>2</v>
      </c>
      <c r="I657" s="26" t="s">
        <v>76</v>
      </c>
      <c r="J657" s="26" t="s">
        <v>47</v>
      </c>
      <c r="K657" s="62">
        <f>6850.4+372.9</f>
        <v>7223.2999999999993</v>
      </c>
      <c r="M657" s="1"/>
      <c r="N657" s="1"/>
      <c r="O657" s="1"/>
      <c r="P657" s="1"/>
      <c r="Q657" s="1"/>
      <c r="R657" s="1"/>
      <c r="S657" s="1"/>
      <c r="T657" s="1"/>
      <c r="U657" s="1"/>
    </row>
    <row r="658" spans="1:21" s="5" customFormat="1" ht="31.2" x14ac:dyDescent="0.25">
      <c r="A658" s="106"/>
      <c r="B658" s="63" t="s">
        <v>117</v>
      </c>
      <c r="C658" s="67" t="s">
        <v>30</v>
      </c>
      <c r="D658" s="26" t="s">
        <v>23</v>
      </c>
      <c r="E658" s="26" t="s">
        <v>7</v>
      </c>
      <c r="F658" s="26" t="s">
        <v>7</v>
      </c>
      <c r="G658" s="26" t="s">
        <v>87</v>
      </c>
      <c r="H658" s="26" t="s">
        <v>2</v>
      </c>
      <c r="I658" s="26" t="s">
        <v>76</v>
      </c>
      <c r="J658" s="26" t="s">
        <v>48</v>
      </c>
      <c r="K658" s="62">
        <f>7171.6-6851.2</f>
        <v>320.40000000000055</v>
      </c>
      <c r="M658" s="1"/>
      <c r="N658" s="1"/>
      <c r="O658" s="1"/>
      <c r="P658" s="1"/>
      <c r="Q658" s="1"/>
      <c r="R658" s="1"/>
      <c r="S658" s="1"/>
      <c r="T658" s="1"/>
      <c r="U658" s="1"/>
    </row>
    <row r="659" spans="1:21" s="5" customFormat="1" x14ac:dyDescent="0.25">
      <c r="A659" s="106"/>
      <c r="B659" s="63" t="s">
        <v>49</v>
      </c>
      <c r="C659" s="67" t="s">
        <v>30</v>
      </c>
      <c r="D659" s="26" t="s">
        <v>23</v>
      </c>
      <c r="E659" s="26" t="s">
        <v>7</v>
      </c>
      <c r="F659" s="26" t="s">
        <v>7</v>
      </c>
      <c r="G659" s="26" t="s">
        <v>87</v>
      </c>
      <c r="H659" s="26" t="s">
        <v>2</v>
      </c>
      <c r="I659" s="26" t="s">
        <v>76</v>
      </c>
      <c r="J659" s="26" t="s">
        <v>50</v>
      </c>
      <c r="K659" s="62">
        <v>0.8</v>
      </c>
      <c r="M659" s="1"/>
      <c r="N659" s="1"/>
      <c r="O659" s="1"/>
      <c r="P659" s="1"/>
      <c r="Q659" s="1"/>
      <c r="R659" s="1"/>
      <c r="S659" s="1"/>
      <c r="T659" s="1"/>
      <c r="U659" s="1"/>
    </row>
    <row r="660" spans="1:21" s="5" customFormat="1" ht="15.75" customHeight="1" x14ac:dyDescent="0.25">
      <c r="A660" s="106"/>
      <c r="B660" s="63" t="s">
        <v>205</v>
      </c>
      <c r="C660" s="69">
        <v>929</v>
      </c>
      <c r="D660" s="26" t="s">
        <v>23</v>
      </c>
      <c r="E660" s="26" t="s">
        <v>7</v>
      </c>
      <c r="F660" s="26" t="s">
        <v>7</v>
      </c>
      <c r="G660" s="66">
        <v>1</v>
      </c>
      <c r="H660" s="26" t="s">
        <v>2</v>
      </c>
      <c r="I660" s="26" t="s">
        <v>204</v>
      </c>
      <c r="J660" s="26"/>
      <c r="K660" s="62">
        <f>SUM(K661)</f>
        <v>0</v>
      </c>
      <c r="M660" s="1"/>
      <c r="N660" s="1"/>
      <c r="O660" s="1"/>
      <c r="P660" s="1"/>
      <c r="Q660" s="1"/>
      <c r="R660" s="1"/>
      <c r="S660" s="1"/>
      <c r="T660" s="1"/>
      <c r="U660" s="1"/>
    </row>
    <row r="661" spans="1:21" s="5" customFormat="1" ht="31.2" x14ac:dyDescent="0.25">
      <c r="A661" s="106"/>
      <c r="B661" s="63" t="s">
        <v>117</v>
      </c>
      <c r="C661" s="69">
        <v>929</v>
      </c>
      <c r="D661" s="26" t="s">
        <v>23</v>
      </c>
      <c r="E661" s="26" t="s">
        <v>7</v>
      </c>
      <c r="F661" s="26" t="s">
        <v>7</v>
      </c>
      <c r="G661" s="66">
        <v>1</v>
      </c>
      <c r="H661" s="26" t="s">
        <v>2</v>
      </c>
      <c r="I661" s="26" t="s">
        <v>204</v>
      </c>
      <c r="J661" s="26" t="s">
        <v>48</v>
      </c>
      <c r="K661" s="62"/>
      <c r="M661" s="1"/>
      <c r="N661" s="1"/>
      <c r="O661" s="1"/>
      <c r="P661" s="1"/>
      <c r="Q661" s="1"/>
      <c r="R661" s="1"/>
      <c r="S661" s="1"/>
      <c r="T661" s="1"/>
      <c r="U661" s="1"/>
    </row>
    <row r="662" spans="1:21" s="5" customFormat="1" ht="31.2" x14ac:dyDescent="0.25">
      <c r="A662" s="106"/>
      <c r="B662" s="63" t="s">
        <v>198</v>
      </c>
      <c r="C662" s="67" t="s">
        <v>30</v>
      </c>
      <c r="D662" s="26" t="s">
        <v>23</v>
      </c>
      <c r="E662" s="26" t="s">
        <v>7</v>
      </c>
      <c r="F662" s="26" t="s">
        <v>69</v>
      </c>
      <c r="G662" s="26"/>
      <c r="H662" s="26"/>
      <c r="I662" s="26"/>
      <c r="J662" s="26"/>
      <c r="K662" s="62">
        <f>K663+K667</f>
        <v>1048.3</v>
      </c>
      <c r="M662" s="1"/>
      <c r="N662" s="1"/>
      <c r="O662" s="1"/>
      <c r="P662" s="1"/>
      <c r="Q662" s="1"/>
      <c r="R662" s="1"/>
      <c r="S662" s="1"/>
      <c r="T662" s="1"/>
      <c r="U662" s="1"/>
    </row>
    <row r="663" spans="1:21" s="5" customFormat="1" ht="46.8" x14ac:dyDescent="0.25">
      <c r="A663" s="106"/>
      <c r="B663" s="63" t="s">
        <v>278</v>
      </c>
      <c r="C663" s="67" t="s">
        <v>30</v>
      </c>
      <c r="D663" s="26" t="s">
        <v>23</v>
      </c>
      <c r="E663" s="26" t="s">
        <v>7</v>
      </c>
      <c r="F663" s="26" t="s">
        <v>69</v>
      </c>
      <c r="G663" s="26" t="s">
        <v>87</v>
      </c>
      <c r="H663" s="26"/>
      <c r="I663" s="26"/>
      <c r="J663" s="26"/>
      <c r="K663" s="62">
        <f>K664</f>
        <v>291.7</v>
      </c>
      <c r="M663" s="1"/>
      <c r="N663" s="1"/>
      <c r="O663" s="1"/>
      <c r="P663" s="1"/>
      <c r="Q663" s="1"/>
      <c r="R663" s="1"/>
      <c r="S663" s="1"/>
      <c r="T663" s="1"/>
      <c r="U663" s="1"/>
    </row>
    <row r="664" spans="1:21" s="5" customFormat="1" ht="46.8" x14ac:dyDescent="0.25">
      <c r="A664" s="106"/>
      <c r="B664" s="63" t="s">
        <v>279</v>
      </c>
      <c r="C664" s="67" t="s">
        <v>30</v>
      </c>
      <c r="D664" s="26" t="s">
        <v>23</v>
      </c>
      <c r="E664" s="26" t="s">
        <v>7</v>
      </c>
      <c r="F664" s="26" t="s">
        <v>69</v>
      </c>
      <c r="G664" s="26" t="s">
        <v>87</v>
      </c>
      <c r="H664" s="26" t="s">
        <v>2</v>
      </c>
      <c r="I664" s="26"/>
      <c r="J664" s="26"/>
      <c r="K664" s="62">
        <f>K665</f>
        <v>291.7</v>
      </c>
      <c r="M664" s="1"/>
      <c r="N664" s="1"/>
      <c r="O664" s="1"/>
      <c r="P664" s="1"/>
      <c r="Q664" s="1"/>
      <c r="R664" s="1"/>
      <c r="S664" s="1"/>
      <c r="T664" s="1"/>
      <c r="U664" s="1"/>
    </row>
    <row r="665" spans="1:21" s="5" customFormat="1" ht="78" x14ac:dyDescent="0.25">
      <c r="A665" s="106"/>
      <c r="B665" s="63" t="s">
        <v>280</v>
      </c>
      <c r="C665" s="67" t="s">
        <v>30</v>
      </c>
      <c r="D665" s="26" t="s">
        <v>23</v>
      </c>
      <c r="E665" s="26" t="s">
        <v>7</v>
      </c>
      <c r="F665" s="26" t="s">
        <v>69</v>
      </c>
      <c r="G665" s="26" t="s">
        <v>87</v>
      </c>
      <c r="H665" s="26" t="s">
        <v>2</v>
      </c>
      <c r="I665" s="26" t="s">
        <v>248</v>
      </c>
      <c r="J665" s="26"/>
      <c r="K665" s="62">
        <f>K666</f>
        <v>291.7</v>
      </c>
      <c r="M665" s="1"/>
      <c r="N665" s="1"/>
      <c r="O665" s="1"/>
      <c r="P665" s="1"/>
      <c r="Q665" s="1"/>
      <c r="R665" s="1"/>
      <c r="S665" s="1"/>
      <c r="T665" s="1"/>
      <c r="U665" s="1"/>
    </row>
    <row r="666" spans="1:21" s="5" customFormat="1" ht="31.2" x14ac:dyDescent="0.25">
      <c r="A666" s="106"/>
      <c r="B666" s="63" t="s">
        <v>117</v>
      </c>
      <c r="C666" s="67" t="s">
        <v>30</v>
      </c>
      <c r="D666" s="26" t="s">
        <v>23</v>
      </c>
      <c r="E666" s="26" t="s">
        <v>7</v>
      </c>
      <c r="F666" s="26" t="s">
        <v>69</v>
      </c>
      <c r="G666" s="26" t="s">
        <v>87</v>
      </c>
      <c r="H666" s="26" t="s">
        <v>2</v>
      </c>
      <c r="I666" s="26" t="s">
        <v>248</v>
      </c>
      <c r="J666" s="26" t="s">
        <v>48</v>
      </c>
      <c r="K666" s="62">
        <v>291.7</v>
      </c>
      <c r="M666" s="1"/>
      <c r="N666" s="1"/>
      <c r="O666" s="1"/>
      <c r="P666" s="1"/>
      <c r="Q666" s="1"/>
      <c r="R666" s="1"/>
      <c r="S666" s="1"/>
      <c r="T666" s="1"/>
      <c r="U666" s="1"/>
    </row>
    <row r="667" spans="1:21" s="5" customFormat="1" ht="31.2" x14ac:dyDescent="0.25">
      <c r="A667" s="106"/>
      <c r="B667" s="63" t="s">
        <v>281</v>
      </c>
      <c r="C667" s="67" t="s">
        <v>30</v>
      </c>
      <c r="D667" s="26" t="s">
        <v>23</v>
      </c>
      <c r="E667" s="26" t="s">
        <v>7</v>
      </c>
      <c r="F667" s="26" t="s">
        <v>69</v>
      </c>
      <c r="G667" s="26" t="s">
        <v>111</v>
      </c>
      <c r="H667" s="26"/>
      <c r="I667" s="26"/>
      <c r="J667" s="26"/>
      <c r="K667" s="62">
        <f>K668</f>
        <v>756.6</v>
      </c>
      <c r="M667" s="1"/>
      <c r="N667" s="1"/>
      <c r="O667" s="1"/>
      <c r="P667" s="1"/>
      <c r="Q667" s="1"/>
      <c r="R667" s="1"/>
      <c r="S667" s="1"/>
      <c r="T667" s="1"/>
      <c r="U667" s="1"/>
    </row>
    <row r="668" spans="1:21" s="5" customFormat="1" ht="78" x14ac:dyDescent="0.25">
      <c r="A668" s="106"/>
      <c r="B668" s="41" t="s">
        <v>421</v>
      </c>
      <c r="C668" s="67" t="s">
        <v>30</v>
      </c>
      <c r="D668" s="26" t="s">
        <v>23</v>
      </c>
      <c r="E668" s="26" t="s">
        <v>7</v>
      </c>
      <c r="F668" s="26" t="s">
        <v>69</v>
      </c>
      <c r="G668" s="26" t="s">
        <v>111</v>
      </c>
      <c r="H668" s="26" t="s">
        <v>2</v>
      </c>
      <c r="I668" s="26"/>
      <c r="J668" s="26"/>
      <c r="K668" s="62">
        <f>K669</f>
        <v>756.6</v>
      </c>
      <c r="M668" s="1"/>
      <c r="N668" s="1"/>
      <c r="O668" s="1"/>
      <c r="P668" s="1"/>
      <c r="Q668" s="1"/>
      <c r="R668" s="1"/>
      <c r="S668" s="1"/>
      <c r="T668" s="1"/>
      <c r="U668" s="1"/>
    </row>
    <row r="669" spans="1:21" s="5" customFormat="1" ht="62.4" x14ac:dyDescent="0.25">
      <c r="A669" s="106"/>
      <c r="B669" s="63" t="s">
        <v>282</v>
      </c>
      <c r="C669" s="67" t="s">
        <v>30</v>
      </c>
      <c r="D669" s="26" t="s">
        <v>23</v>
      </c>
      <c r="E669" s="26" t="s">
        <v>7</v>
      </c>
      <c r="F669" s="26" t="s">
        <v>69</v>
      </c>
      <c r="G669" s="26" t="s">
        <v>111</v>
      </c>
      <c r="H669" s="26" t="s">
        <v>2</v>
      </c>
      <c r="I669" s="26" t="s">
        <v>141</v>
      </c>
      <c r="J669" s="26"/>
      <c r="K669" s="62">
        <f>K670+K671</f>
        <v>756.6</v>
      </c>
      <c r="M669" s="1"/>
      <c r="N669" s="1"/>
      <c r="O669" s="1"/>
      <c r="P669" s="1"/>
      <c r="Q669" s="1"/>
      <c r="R669" s="1"/>
      <c r="S669" s="1"/>
      <c r="T669" s="1"/>
      <c r="U669" s="1"/>
    </row>
    <row r="670" spans="1:21" s="5" customFormat="1" ht="31.2" x14ac:dyDescent="0.25">
      <c r="A670" s="106"/>
      <c r="B670" s="63" t="s">
        <v>117</v>
      </c>
      <c r="C670" s="67" t="s">
        <v>30</v>
      </c>
      <c r="D670" s="26" t="s">
        <v>23</v>
      </c>
      <c r="E670" s="26" t="s">
        <v>7</v>
      </c>
      <c r="F670" s="26" t="s">
        <v>69</v>
      </c>
      <c r="G670" s="26" t="s">
        <v>111</v>
      </c>
      <c r="H670" s="26" t="s">
        <v>2</v>
      </c>
      <c r="I670" s="26" t="s">
        <v>141</v>
      </c>
      <c r="J670" s="26" t="s">
        <v>48</v>
      </c>
      <c r="K670" s="62">
        <f>756.6</f>
        <v>756.6</v>
      </c>
      <c r="M670" s="1"/>
      <c r="N670" s="1"/>
      <c r="O670" s="1"/>
      <c r="P670" s="1"/>
      <c r="Q670" s="1"/>
      <c r="R670" s="1"/>
      <c r="S670" s="1"/>
      <c r="T670" s="1"/>
      <c r="U670" s="1"/>
    </row>
    <row r="671" spans="1:21" s="5" customFormat="1" x14ac:dyDescent="0.25">
      <c r="A671" s="106"/>
      <c r="B671" s="63" t="s">
        <v>54</v>
      </c>
      <c r="C671" s="67" t="s">
        <v>30</v>
      </c>
      <c r="D671" s="26" t="s">
        <v>23</v>
      </c>
      <c r="E671" s="26" t="s">
        <v>7</v>
      </c>
      <c r="F671" s="26" t="s">
        <v>69</v>
      </c>
      <c r="G671" s="26" t="s">
        <v>111</v>
      </c>
      <c r="H671" s="26" t="s">
        <v>2</v>
      </c>
      <c r="I671" s="26" t="s">
        <v>141</v>
      </c>
      <c r="J671" s="26" t="s">
        <v>55</v>
      </c>
      <c r="K671" s="62"/>
      <c r="M671" s="1"/>
      <c r="N671" s="1"/>
      <c r="O671" s="1"/>
      <c r="P671" s="1"/>
      <c r="Q671" s="1"/>
      <c r="R671" s="1"/>
      <c r="S671" s="1"/>
      <c r="T671" s="1"/>
      <c r="U671" s="1"/>
    </row>
    <row r="672" spans="1:21" s="5" customFormat="1" ht="34.5" customHeight="1" x14ac:dyDescent="0.25">
      <c r="A672" s="100" t="s">
        <v>69</v>
      </c>
      <c r="B672" s="43" t="s">
        <v>324</v>
      </c>
      <c r="C672" s="67">
        <v>934</v>
      </c>
      <c r="D672" s="26"/>
      <c r="E672" s="26"/>
      <c r="F672" s="26"/>
      <c r="G672" s="26"/>
      <c r="H672" s="26"/>
      <c r="I672" s="26"/>
      <c r="J672" s="26"/>
      <c r="K672" s="62">
        <f>K673</f>
        <v>44997.600000000006</v>
      </c>
      <c r="M672" s="1"/>
      <c r="N672" s="1"/>
      <c r="O672" s="1"/>
      <c r="P672" s="1"/>
      <c r="Q672" s="1"/>
      <c r="R672" s="1"/>
      <c r="S672" s="1"/>
      <c r="T672" s="1"/>
      <c r="U672" s="1"/>
    </row>
    <row r="673" spans="1:21" s="5" customFormat="1" x14ac:dyDescent="0.25">
      <c r="A673" s="100"/>
      <c r="B673" s="43" t="s">
        <v>18</v>
      </c>
      <c r="C673" s="67">
        <v>934</v>
      </c>
      <c r="D673" s="26" t="s">
        <v>8</v>
      </c>
      <c r="E673" s="26"/>
      <c r="F673" s="26"/>
      <c r="G673" s="26"/>
      <c r="H673" s="26"/>
      <c r="I673" s="26"/>
      <c r="J673" s="26"/>
      <c r="K673" s="62">
        <f>K680+K702+K674</f>
        <v>44997.600000000006</v>
      </c>
      <c r="M673" s="1"/>
      <c r="N673" s="1"/>
      <c r="O673" s="1"/>
      <c r="P673" s="1"/>
      <c r="Q673" s="1"/>
      <c r="R673" s="1"/>
      <c r="S673" s="1"/>
      <c r="T673" s="1"/>
      <c r="U673" s="1"/>
    </row>
    <row r="674" spans="1:21" s="5" customFormat="1" x14ac:dyDescent="0.25">
      <c r="A674" s="100"/>
      <c r="B674" s="63" t="s">
        <v>206</v>
      </c>
      <c r="C674" s="69">
        <v>934</v>
      </c>
      <c r="D674" s="26" t="s">
        <v>8</v>
      </c>
      <c r="E674" s="26" t="s">
        <v>7</v>
      </c>
      <c r="F674" s="26"/>
      <c r="G674" s="26"/>
      <c r="H674" s="26"/>
      <c r="I674" s="26"/>
      <c r="J674" s="67"/>
      <c r="K674" s="62">
        <f t="shared" ref="K674:K677" si="30">SUM(K675)</f>
        <v>8</v>
      </c>
      <c r="M674" s="1"/>
      <c r="N674" s="1"/>
      <c r="O674" s="1"/>
      <c r="P674" s="1"/>
      <c r="Q674" s="1"/>
      <c r="R674" s="1"/>
      <c r="S674" s="1"/>
      <c r="T674" s="1"/>
      <c r="U674" s="1"/>
    </row>
    <row r="675" spans="1:21" s="5" customFormat="1" x14ac:dyDescent="0.25">
      <c r="A675" s="100"/>
      <c r="B675" s="63" t="s">
        <v>325</v>
      </c>
      <c r="C675" s="69">
        <v>934</v>
      </c>
      <c r="D675" s="26" t="s">
        <v>8</v>
      </c>
      <c r="E675" s="26" t="s">
        <v>7</v>
      </c>
      <c r="F675" s="26" t="s">
        <v>17</v>
      </c>
      <c r="G675" s="26"/>
      <c r="H675" s="26"/>
      <c r="I675" s="26"/>
      <c r="J675" s="67"/>
      <c r="K675" s="62">
        <f t="shared" si="30"/>
        <v>8</v>
      </c>
      <c r="M675" s="1"/>
      <c r="N675" s="1"/>
      <c r="O675" s="1"/>
      <c r="P675" s="1"/>
      <c r="Q675" s="1"/>
      <c r="R675" s="1"/>
      <c r="S675" s="1"/>
      <c r="T675" s="1"/>
      <c r="U675" s="1"/>
    </row>
    <row r="676" spans="1:21" s="5" customFormat="1" x14ac:dyDescent="0.25">
      <c r="A676" s="100"/>
      <c r="B676" s="63" t="s">
        <v>326</v>
      </c>
      <c r="C676" s="69">
        <v>934</v>
      </c>
      <c r="D676" s="26" t="s">
        <v>8</v>
      </c>
      <c r="E676" s="26" t="s">
        <v>7</v>
      </c>
      <c r="F676" s="26" t="s">
        <v>17</v>
      </c>
      <c r="G676" s="26" t="s">
        <v>87</v>
      </c>
      <c r="H676" s="26"/>
      <c r="I676" s="26"/>
      <c r="J676" s="67"/>
      <c r="K676" s="62">
        <f t="shared" si="30"/>
        <v>8</v>
      </c>
      <c r="M676" s="1"/>
      <c r="N676" s="1"/>
      <c r="O676" s="1"/>
      <c r="P676" s="1"/>
      <c r="Q676" s="1"/>
      <c r="R676" s="1"/>
      <c r="S676" s="1"/>
      <c r="T676" s="1"/>
      <c r="U676" s="1"/>
    </row>
    <row r="677" spans="1:21" s="5" customFormat="1" ht="46.8" x14ac:dyDescent="0.25">
      <c r="A677" s="100"/>
      <c r="B677" s="63" t="s">
        <v>327</v>
      </c>
      <c r="C677" s="69">
        <v>934</v>
      </c>
      <c r="D677" s="26" t="s">
        <v>8</v>
      </c>
      <c r="E677" s="26" t="s">
        <v>7</v>
      </c>
      <c r="F677" s="26" t="s">
        <v>17</v>
      </c>
      <c r="G677" s="26" t="s">
        <v>87</v>
      </c>
      <c r="H677" s="26" t="s">
        <v>2</v>
      </c>
      <c r="I677" s="26"/>
      <c r="J677" s="67"/>
      <c r="K677" s="62">
        <f t="shared" si="30"/>
        <v>8</v>
      </c>
      <c r="M677" s="1"/>
      <c r="N677" s="1"/>
      <c r="O677" s="1"/>
      <c r="P677" s="1"/>
      <c r="Q677" s="1"/>
      <c r="R677" s="1"/>
      <c r="S677" s="1"/>
      <c r="T677" s="1"/>
      <c r="U677" s="1"/>
    </row>
    <row r="678" spans="1:21" s="5" customFormat="1" x14ac:dyDescent="0.25">
      <c r="A678" s="100"/>
      <c r="B678" s="63" t="s">
        <v>208</v>
      </c>
      <c r="C678" s="69">
        <v>934</v>
      </c>
      <c r="D678" s="26" t="s">
        <v>8</v>
      </c>
      <c r="E678" s="26" t="s">
        <v>7</v>
      </c>
      <c r="F678" s="26" t="s">
        <v>17</v>
      </c>
      <c r="G678" s="26" t="s">
        <v>87</v>
      </c>
      <c r="H678" s="26" t="s">
        <v>2</v>
      </c>
      <c r="I678" s="26" t="s">
        <v>207</v>
      </c>
      <c r="J678" s="67"/>
      <c r="K678" s="62">
        <f>SUM(K679)</f>
        <v>8</v>
      </c>
      <c r="M678" s="1"/>
      <c r="N678" s="1"/>
      <c r="O678" s="1"/>
      <c r="P678" s="1"/>
      <c r="Q678" s="1"/>
      <c r="R678" s="1"/>
      <c r="S678" s="1"/>
      <c r="T678" s="1"/>
      <c r="U678" s="1"/>
    </row>
    <row r="679" spans="1:21" s="5" customFormat="1" ht="31.2" x14ac:dyDescent="0.25">
      <c r="A679" s="100"/>
      <c r="B679" s="63" t="s">
        <v>117</v>
      </c>
      <c r="C679" s="69">
        <v>934</v>
      </c>
      <c r="D679" s="26" t="s">
        <v>8</v>
      </c>
      <c r="E679" s="26" t="s">
        <v>7</v>
      </c>
      <c r="F679" s="26" t="s">
        <v>17</v>
      </c>
      <c r="G679" s="26" t="s">
        <v>87</v>
      </c>
      <c r="H679" s="26" t="s">
        <v>2</v>
      </c>
      <c r="I679" s="26" t="s">
        <v>207</v>
      </c>
      <c r="J679" s="67" t="s">
        <v>48</v>
      </c>
      <c r="K679" s="62">
        <v>8</v>
      </c>
      <c r="M679" s="1"/>
      <c r="N679" s="1"/>
      <c r="O679" s="1"/>
      <c r="P679" s="1"/>
      <c r="Q679" s="1"/>
      <c r="R679" s="1"/>
      <c r="S679" s="1"/>
      <c r="T679" s="1"/>
      <c r="U679" s="1"/>
    </row>
    <row r="680" spans="1:21" s="5" customFormat="1" x14ac:dyDescent="0.25">
      <c r="A680" s="100"/>
      <c r="B680" s="43" t="s">
        <v>19</v>
      </c>
      <c r="C680" s="67">
        <v>934</v>
      </c>
      <c r="D680" s="26" t="s">
        <v>8</v>
      </c>
      <c r="E680" s="26" t="s">
        <v>8</v>
      </c>
      <c r="F680" s="26"/>
      <c r="G680" s="26"/>
      <c r="H680" s="26"/>
      <c r="I680" s="26"/>
      <c r="J680" s="26"/>
      <c r="K680" s="62">
        <f>SUM(K681+K693)</f>
        <v>39051.700000000004</v>
      </c>
      <c r="M680" s="1"/>
      <c r="N680" s="1"/>
      <c r="O680" s="1"/>
      <c r="P680" s="1"/>
      <c r="Q680" s="1"/>
      <c r="R680" s="1"/>
      <c r="S680" s="1"/>
      <c r="T680" s="1"/>
      <c r="U680" s="1"/>
    </row>
    <row r="681" spans="1:21" s="5" customFormat="1" x14ac:dyDescent="0.25">
      <c r="A681" s="100"/>
      <c r="B681" s="30" t="s">
        <v>325</v>
      </c>
      <c r="C681" s="67">
        <v>934</v>
      </c>
      <c r="D681" s="26" t="s">
        <v>8</v>
      </c>
      <c r="E681" s="26" t="s">
        <v>8</v>
      </c>
      <c r="F681" s="26" t="s">
        <v>17</v>
      </c>
      <c r="G681" s="26"/>
      <c r="H681" s="26"/>
      <c r="I681" s="26"/>
      <c r="J681" s="26"/>
      <c r="K681" s="62">
        <f t="shared" ref="K681" si="31">SUM(K682)</f>
        <v>36710.000000000007</v>
      </c>
      <c r="M681" s="1"/>
      <c r="N681" s="1"/>
      <c r="O681" s="1"/>
      <c r="P681" s="1"/>
      <c r="Q681" s="1"/>
      <c r="R681" s="1"/>
      <c r="S681" s="1"/>
      <c r="T681" s="1"/>
      <c r="U681" s="1"/>
    </row>
    <row r="682" spans="1:21" s="5" customFormat="1" x14ac:dyDescent="0.25">
      <c r="A682" s="100"/>
      <c r="B682" s="30" t="s">
        <v>326</v>
      </c>
      <c r="C682" s="67">
        <v>934</v>
      </c>
      <c r="D682" s="26" t="s">
        <v>8</v>
      </c>
      <c r="E682" s="26" t="s">
        <v>8</v>
      </c>
      <c r="F682" s="26" t="s">
        <v>17</v>
      </c>
      <c r="G682" s="26" t="s">
        <v>87</v>
      </c>
      <c r="H682" s="26"/>
      <c r="I682" s="26"/>
      <c r="J682" s="26"/>
      <c r="K682" s="62">
        <f>SUM(K683+K688)</f>
        <v>36710.000000000007</v>
      </c>
      <c r="M682" s="1"/>
      <c r="N682" s="1"/>
      <c r="O682" s="1"/>
      <c r="P682" s="1"/>
      <c r="Q682" s="1"/>
      <c r="R682" s="1"/>
      <c r="S682" s="1"/>
      <c r="T682" s="1"/>
      <c r="U682" s="1"/>
    </row>
    <row r="683" spans="1:21" s="5" customFormat="1" ht="31.2" x14ac:dyDescent="0.25">
      <c r="A683" s="100"/>
      <c r="B683" s="30" t="s">
        <v>409</v>
      </c>
      <c r="C683" s="67">
        <v>934</v>
      </c>
      <c r="D683" s="26" t="s">
        <v>8</v>
      </c>
      <c r="E683" s="26" t="s">
        <v>8</v>
      </c>
      <c r="F683" s="26" t="s">
        <v>17</v>
      </c>
      <c r="G683" s="26" t="s">
        <v>87</v>
      </c>
      <c r="H683" s="26" t="s">
        <v>4</v>
      </c>
      <c r="I683" s="26"/>
      <c r="J683" s="26"/>
      <c r="K683" s="62">
        <f>SUM(K684)</f>
        <v>36156.000000000007</v>
      </c>
      <c r="M683" s="1"/>
      <c r="N683" s="1"/>
      <c r="O683" s="1"/>
      <c r="P683" s="1"/>
      <c r="Q683" s="1"/>
      <c r="R683" s="1"/>
      <c r="S683" s="1"/>
      <c r="T683" s="1"/>
      <c r="U683" s="1"/>
    </row>
    <row r="684" spans="1:21" s="5" customFormat="1" ht="46.8" x14ac:dyDescent="0.25">
      <c r="A684" s="100"/>
      <c r="B684" s="63" t="s">
        <v>65</v>
      </c>
      <c r="C684" s="67" t="s">
        <v>70</v>
      </c>
      <c r="D684" s="26" t="s">
        <v>8</v>
      </c>
      <c r="E684" s="26" t="s">
        <v>8</v>
      </c>
      <c r="F684" s="26" t="s">
        <v>17</v>
      </c>
      <c r="G684" s="26" t="s">
        <v>87</v>
      </c>
      <c r="H684" s="26" t="s">
        <v>4</v>
      </c>
      <c r="I684" s="26" t="s">
        <v>82</v>
      </c>
      <c r="J684" s="26"/>
      <c r="K684" s="62">
        <f>SUM(K685:K687)</f>
        <v>36156.000000000007</v>
      </c>
      <c r="M684" s="1"/>
      <c r="N684" s="1"/>
      <c r="O684" s="1"/>
      <c r="P684" s="1"/>
      <c r="Q684" s="1"/>
      <c r="R684" s="1"/>
      <c r="S684" s="1"/>
      <c r="T684" s="1"/>
      <c r="U684" s="1"/>
    </row>
    <row r="685" spans="1:21" s="5" customFormat="1" ht="46.8" x14ac:dyDescent="0.25">
      <c r="A685" s="100"/>
      <c r="B685" s="63" t="s">
        <v>116</v>
      </c>
      <c r="C685" s="67" t="s">
        <v>70</v>
      </c>
      <c r="D685" s="26" t="s">
        <v>8</v>
      </c>
      <c r="E685" s="26" t="s">
        <v>8</v>
      </c>
      <c r="F685" s="26" t="s">
        <v>17</v>
      </c>
      <c r="G685" s="26" t="s">
        <v>87</v>
      </c>
      <c r="H685" s="26" t="s">
        <v>4</v>
      </c>
      <c r="I685" s="26" t="s">
        <v>82</v>
      </c>
      <c r="J685" s="26" t="s">
        <v>47</v>
      </c>
      <c r="K685" s="62">
        <f>12864.3+4780.6+15349.7+1551.1</f>
        <v>34545.700000000004</v>
      </c>
      <c r="M685" s="1"/>
      <c r="N685" s="1"/>
      <c r="O685" s="1"/>
      <c r="P685" s="1"/>
      <c r="Q685" s="1"/>
      <c r="R685" s="1"/>
      <c r="S685" s="1"/>
      <c r="T685" s="1"/>
      <c r="U685" s="1"/>
    </row>
    <row r="686" spans="1:21" s="5" customFormat="1" ht="31.2" x14ac:dyDescent="0.25">
      <c r="A686" s="100"/>
      <c r="B686" s="63" t="s">
        <v>117</v>
      </c>
      <c r="C686" s="67" t="s">
        <v>70</v>
      </c>
      <c r="D686" s="26" t="s">
        <v>8</v>
      </c>
      <c r="E686" s="26" t="s">
        <v>8</v>
      </c>
      <c r="F686" s="26" t="s">
        <v>17</v>
      </c>
      <c r="G686" s="26" t="s">
        <v>87</v>
      </c>
      <c r="H686" s="26" t="s">
        <v>4</v>
      </c>
      <c r="I686" s="26" t="s">
        <v>82</v>
      </c>
      <c r="J686" s="26" t="s">
        <v>48</v>
      </c>
      <c r="K686" s="62">
        <f>13861.2-12868+172+339.7</f>
        <v>1504.9000000000008</v>
      </c>
      <c r="M686" s="1"/>
      <c r="N686" s="1"/>
      <c r="O686" s="1"/>
      <c r="P686" s="1"/>
      <c r="Q686" s="1"/>
      <c r="R686" s="1"/>
      <c r="S686" s="1"/>
      <c r="T686" s="1"/>
      <c r="U686" s="1"/>
    </row>
    <row r="687" spans="1:21" s="5" customFormat="1" x14ac:dyDescent="0.25">
      <c r="A687" s="100"/>
      <c r="B687" s="63" t="s">
        <v>49</v>
      </c>
      <c r="C687" s="67" t="s">
        <v>70</v>
      </c>
      <c r="D687" s="26" t="s">
        <v>8</v>
      </c>
      <c r="E687" s="26" t="s">
        <v>8</v>
      </c>
      <c r="F687" s="26" t="s">
        <v>17</v>
      </c>
      <c r="G687" s="26" t="s">
        <v>87</v>
      </c>
      <c r="H687" s="26" t="s">
        <v>4</v>
      </c>
      <c r="I687" s="26" t="s">
        <v>82</v>
      </c>
      <c r="J687" s="26" t="s">
        <v>50</v>
      </c>
      <c r="K687" s="62">
        <f>3.7+100+1.7</f>
        <v>105.4</v>
      </c>
      <c r="M687" s="1"/>
      <c r="N687" s="1"/>
      <c r="O687" s="1"/>
      <c r="P687" s="1"/>
      <c r="Q687" s="1"/>
      <c r="R687" s="1"/>
      <c r="S687" s="1"/>
      <c r="T687" s="1"/>
      <c r="U687" s="1"/>
    </row>
    <row r="688" spans="1:21" s="5" customFormat="1" ht="46.8" x14ac:dyDescent="0.25">
      <c r="A688" s="100"/>
      <c r="B688" s="63" t="s">
        <v>328</v>
      </c>
      <c r="C688" s="67">
        <v>934</v>
      </c>
      <c r="D688" s="26" t="s">
        <v>8</v>
      </c>
      <c r="E688" s="26" t="s">
        <v>8</v>
      </c>
      <c r="F688" s="26" t="s">
        <v>17</v>
      </c>
      <c r="G688" s="26" t="s">
        <v>87</v>
      </c>
      <c r="H688" s="26" t="s">
        <v>5</v>
      </c>
      <c r="I688" s="26"/>
      <c r="J688" s="67"/>
      <c r="K688" s="62">
        <f>K689+K691</f>
        <v>554</v>
      </c>
      <c r="M688" s="1"/>
      <c r="N688" s="1"/>
      <c r="O688" s="1"/>
      <c r="P688" s="1"/>
      <c r="Q688" s="1"/>
      <c r="R688" s="1"/>
      <c r="S688" s="1"/>
      <c r="T688" s="1"/>
      <c r="U688" s="1"/>
    </row>
    <row r="689" spans="1:21" s="5" customFormat="1" x14ac:dyDescent="0.25">
      <c r="A689" s="100"/>
      <c r="B689" s="63" t="s">
        <v>329</v>
      </c>
      <c r="C689" s="67">
        <v>934</v>
      </c>
      <c r="D689" s="26" t="s">
        <v>8</v>
      </c>
      <c r="E689" s="26" t="s">
        <v>8</v>
      </c>
      <c r="F689" s="26" t="s">
        <v>17</v>
      </c>
      <c r="G689" s="26" t="s">
        <v>87</v>
      </c>
      <c r="H689" s="26" t="s">
        <v>5</v>
      </c>
      <c r="I689" s="26" t="s">
        <v>188</v>
      </c>
      <c r="J689" s="67"/>
      <c r="K689" s="62">
        <f>K690</f>
        <v>554</v>
      </c>
      <c r="M689" s="1"/>
      <c r="N689" s="1"/>
      <c r="O689" s="1"/>
      <c r="P689" s="1"/>
      <c r="Q689" s="1"/>
      <c r="R689" s="1"/>
      <c r="S689" s="1"/>
      <c r="T689" s="1"/>
      <c r="U689" s="1"/>
    </row>
    <row r="690" spans="1:21" s="5" customFormat="1" ht="31.2" x14ac:dyDescent="0.25">
      <c r="A690" s="100"/>
      <c r="B690" s="63" t="s">
        <v>117</v>
      </c>
      <c r="C690" s="67">
        <v>934</v>
      </c>
      <c r="D690" s="26" t="s">
        <v>8</v>
      </c>
      <c r="E690" s="26" t="s">
        <v>8</v>
      </c>
      <c r="F690" s="26" t="s">
        <v>17</v>
      </c>
      <c r="G690" s="26" t="s">
        <v>87</v>
      </c>
      <c r="H690" s="26" t="s">
        <v>5</v>
      </c>
      <c r="I690" s="26" t="s">
        <v>188</v>
      </c>
      <c r="J690" s="67" t="s">
        <v>48</v>
      </c>
      <c r="K690" s="62">
        <v>554</v>
      </c>
      <c r="M690" s="1"/>
      <c r="N690" s="1"/>
      <c r="O690" s="1"/>
      <c r="P690" s="1"/>
      <c r="Q690" s="1"/>
      <c r="R690" s="1"/>
      <c r="S690" s="1"/>
      <c r="T690" s="1"/>
      <c r="U690" s="1"/>
    </row>
    <row r="691" spans="1:21" s="5" customFormat="1" ht="31.2" x14ac:dyDescent="0.25">
      <c r="A691" s="100"/>
      <c r="B691" s="63" t="s">
        <v>251</v>
      </c>
      <c r="C691" s="67">
        <v>934</v>
      </c>
      <c r="D691" s="26" t="s">
        <v>8</v>
      </c>
      <c r="E691" s="26" t="s">
        <v>8</v>
      </c>
      <c r="F691" s="26" t="s">
        <v>17</v>
      </c>
      <c r="G691" s="26" t="s">
        <v>87</v>
      </c>
      <c r="H691" s="26" t="s">
        <v>5</v>
      </c>
      <c r="I691" s="26" t="s">
        <v>250</v>
      </c>
      <c r="J691" s="67"/>
      <c r="K691" s="62">
        <f>K692</f>
        <v>0</v>
      </c>
      <c r="M691" s="1"/>
      <c r="N691" s="1"/>
      <c r="O691" s="1"/>
      <c r="P691" s="1"/>
      <c r="Q691" s="1"/>
      <c r="R691" s="1"/>
      <c r="S691" s="1"/>
      <c r="T691" s="1"/>
      <c r="U691" s="1"/>
    </row>
    <row r="692" spans="1:21" s="5" customFormat="1" ht="31.2" x14ac:dyDescent="0.25">
      <c r="A692" s="100"/>
      <c r="B692" s="63" t="s">
        <v>117</v>
      </c>
      <c r="C692" s="67">
        <v>934</v>
      </c>
      <c r="D692" s="26" t="s">
        <v>8</v>
      </c>
      <c r="E692" s="26" t="s">
        <v>8</v>
      </c>
      <c r="F692" s="26" t="s">
        <v>17</v>
      </c>
      <c r="G692" s="26" t="s">
        <v>87</v>
      </c>
      <c r="H692" s="26" t="s">
        <v>5</v>
      </c>
      <c r="I692" s="26" t="s">
        <v>250</v>
      </c>
      <c r="J692" s="67" t="s">
        <v>48</v>
      </c>
      <c r="K692" s="62"/>
      <c r="M692" s="1"/>
      <c r="N692" s="1"/>
      <c r="O692" s="1"/>
      <c r="P692" s="1"/>
      <c r="Q692" s="1"/>
      <c r="R692" s="1"/>
      <c r="S692" s="1"/>
      <c r="T692" s="1"/>
      <c r="U692" s="1"/>
    </row>
    <row r="693" spans="1:21" s="5" customFormat="1" ht="31.2" x14ac:dyDescent="0.25">
      <c r="A693" s="100"/>
      <c r="B693" s="63" t="s">
        <v>249</v>
      </c>
      <c r="C693" s="67">
        <v>934</v>
      </c>
      <c r="D693" s="26" t="s">
        <v>8</v>
      </c>
      <c r="E693" s="26" t="s">
        <v>8</v>
      </c>
      <c r="F693" s="26" t="s">
        <v>69</v>
      </c>
      <c r="G693" s="69"/>
      <c r="H693" s="67"/>
      <c r="I693" s="67"/>
      <c r="J693" s="67"/>
      <c r="K693" s="62">
        <f>K698+K694</f>
        <v>2341.7000000000003</v>
      </c>
      <c r="M693" s="1"/>
      <c r="N693" s="1"/>
      <c r="O693" s="1"/>
      <c r="P693" s="1"/>
      <c r="Q693" s="1"/>
      <c r="R693" s="1"/>
      <c r="S693" s="1"/>
      <c r="T693" s="1"/>
      <c r="U693" s="1"/>
    </row>
    <row r="694" spans="1:21" s="5" customFormat="1" ht="46.8" x14ac:dyDescent="0.25">
      <c r="A694" s="100"/>
      <c r="B694" s="63" t="s">
        <v>278</v>
      </c>
      <c r="C694" s="67">
        <v>934</v>
      </c>
      <c r="D694" s="26" t="s">
        <v>8</v>
      </c>
      <c r="E694" s="26" t="s">
        <v>8</v>
      </c>
      <c r="F694" s="26" t="s">
        <v>69</v>
      </c>
      <c r="G694" s="26" t="s">
        <v>87</v>
      </c>
      <c r="H694" s="26"/>
      <c r="I694" s="26"/>
      <c r="J694" s="26"/>
      <c r="K694" s="62">
        <f>K695</f>
        <v>347.8</v>
      </c>
      <c r="M694" s="1"/>
      <c r="N694" s="1"/>
      <c r="O694" s="1"/>
      <c r="P694" s="1"/>
      <c r="Q694" s="1"/>
      <c r="R694" s="1"/>
      <c r="S694" s="1"/>
      <c r="T694" s="1"/>
      <c r="U694" s="1"/>
    </row>
    <row r="695" spans="1:21" s="5" customFormat="1" ht="46.8" x14ac:dyDescent="0.25">
      <c r="A695" s="100"/>
      <c r="B695" s="63" t="s">
        <v>279</v>
      </c>
      <c r="C695" s="67">
        <v>934</v>
      </c>
      <c r="D695" s="26" t="s">
        <v>8</v>
      </c>
      <c r="E695" s="26" t="s">
        <v>8</v>
      </c>
      <c r="F695" s="26" t="s">
        <v>69</v>
      </c>
      <c r="G695" s="26" t="s">
        <v>87</v>
      </c>
      <c r="H695" s="26" t="s">
        <v>2</v>
      </c>
      <c r="I695" s="26"/>
      <c r="J695" s="26"/>
      <c r="K695" s="62">
        <f>K696</f>
        <v>347.8</v>
      </c>
      <c r="M695" s="1"/>
      <c r="N695" s="1"/>
      <c r="O695" s="1"/>
      <c r="P695" s="1"/>
      <c r="Q695" s="1"/>
      <c r="R695" s="1"/>
      <c r="S695" s="1"/>
      <c r="T695" s="1"/>
      <c r="U695" s="1"/>
    </row>
    <row r="696" spans="1:21" s="5" customFormat="1" ht="78" x14ac:dyDescent="0.25">
      <c r="A696" s="100"/>
      <c r="B696" s="63" t="s">
        <v>280</v>
      </c>
      <c r="C696" s="67">
        <v>934</v>
      </c>
      <c r="D696" s="26" t="s">
        <v>8</v>
      </c>
      <c r="E696" s="26" t="s">
        <v>8</v>
      </c>
      <c r="F696" s="26" t="s">
        <v>69</v>
      </c>
      <c r="G696" s="26" t="s">
        <v>87</v>
      </c>
      <c r="H696" s="26" t="s">
        <v>2</v>
      </c>
      <c r="I696" s="26" t="s">
        <v>248</v>
      </c>
      <c r="J696" s="26"/>
      <c r="K696" s="62">
        <f>K697</f>
        <v>347.8</v>
      </c>
      <c r="M696" s="1"/>
      <c r="N696" s="1"/>
      <c r="O696" s="1"/>
      <c r="P696" s="1"/>
      <c r="Q696" s="1"/>
      <c r="R696" s="1"/>
      <c r="S696" s="1"/>
      <c r="T696" s="1"/>
      <c r="U696" s="1"/>
    </row>
    <row r="697" spans="1:21" s="5" customFormat="1" ht="31.2" x14ac:dyDescent="0.25">
      <c r="A697" s="100"/>
      <c r="B697" s="63" t="s">
        <v>117</v>
      </c>
      <c r="C697" s="67">
        <v>934</v>
      </c>
      <c r="D697" s="26" t="s">
        <v>8</v>
      </c>
      <c r="E697" s="26" t="s">
        <v>8</v>
      </c>
      <c r="F697" s="26" t="s">
        <v>69</v>
      </c>
      <c r="G697" s="26" t="s">
        <v>87</v>
      </c>
      <c r="H697" s="26" t="s">
        <v>2</v>
      </c>
      <c r="I697" s="26" t="s">
        <v>248</v>
      </c>
      <c r="J697" s="26" t="s">
        <v>48</v>
      </c>
      <c r="K697" s="62">
        <f>347.8</f>
        <v>347.8</v>
      </c>
      <c r="M697" s="1"/>
      <c r="N697" s="1"/>
      <c r="O697" s="1"/>
      <c r="P697" s="1"/>
      <c r="Q697" s="1"/>
      <c r="R697" s="1"/>
      <c r="S697" s="1"/>
      <c r="T697" s="1"/>
      <c r="U697" s="1"/>
    </row>
    <row r="698" spans="1:21" s="5" customFormat="1" ht="31.2" x14ac:dyDescent="0.25">
      <c r="A698" s="100"/>
      <c r="B698" s="63" t="s">
        <v>281</v>
      </c>
      <c r="C698" s="67">
        <v>934</v>
      </c>
      <c r="D698" s="26" t="s">
        <v>8</v>
      </c>
      <c r="E698" s="26" t="s">
        <v>8</v>
      </c>
      <c r="F698" s="26" t="s">
        <v>69</v>
      </c>
      <c r="G698" s="66">
        <v>2</v>
      </c>
      <c r="H698" s="26"/>
      <c r="I698" s="26"/>
      <c r="J698" s="26"/>
      <c r="K698" s="62">
        <f>K699</f>
        <v>1993.9</v>
      </c>
      <c r="M698" s="1"/>
      <c r="N698" s="1"/>
      <c r="O698" s="1"/>
      <c r="P698" s="1"/>
      <c r="Q698" s="1"/>
      <c r="R698" s="1"/>
      <c r="S698" s="1"/>
      <c r="T698" s="1"/>
      <c r="U698" s="1"/>
    </row>
    <row r="699" spans="1:21" s="5" customFormat="1" ht="78" x14ac:dyDescent="0.25">
      <c r="A699" s="100"/>
      <c r="B699" s="41" t="s">
        <v>421</v>
      </c>
      <c r="C699" s="67">
        <v>934</v>
      </c>
      <c r="D699" s="26" t="s">
        <v>8</v>
      </c>
      <c r="E699" s="26" t="s">
        <v>8</v>
      </c>
      <c r="F699" s="26" t="s">
        <v>69</v>
      </c>
      <c r="G699" s="66">
        <v>2</v>
      </c>
      <c r="H699" s="26" t="s">
        <v>2</v>
      </c>
      <c r="I699" s="26"/>
      <c r="J699" s="26"/>
      <c r="K699" s="62">
        <f>K700</f>
        <v>1993.9</v>
      </c>
      <c r="M699" s="1"/>
      <c r="N699" s="1"/>
      <c r="O699" s="1"/>
      <c r="P699" s="1"/>
      <c r="Q699" s="1"/>
      <c r="R699" s="1"/>
      <c r="S699" s="1"/>
      <c r="T699" s="1"/>
      <c r="U699" s="1"/>
    </row>
    <row r="700" spans="1:21" s="5" customFormat="1" ht="62.4" x14ac:dyDescent="0.25">
      <c r="A700" s="100"/>
      <c r="B700" s="63" t="s">
        <v>282</v>
      </c>
      <c r="C700" s="67">
        <v>934</v>
      </c>
      <c r="D700" s="26" t="s">
        <v>8</v>
      </c>
      <c r="E700" s="26" t="s">
        <v>8</v>
      </c>
      <c r="F700" s="26" t="s">
        <v>69</v>
      </c>
      <c r="G700" s="66">
        <v>2</v>
      </c>
      <c r="H700" s="26" t="s">
        <v>2</v>
      </c>
      <c r="I700" s="26" t="s">
        <v>141</v>
      </c>
      <c r="J700" s="26"/>
      <c r="K700" s="62">
        <f>K701</f>
        <v>1993.9</v>
      </c>
      <c r="M700" s="1"/>
      <c r="N700" s="1"/>
      <c r="O700" s="1"/>
      <c r="P700" s="1"/>
      <c r="Q700" s="1"/>
      <c r="R700" s="1"/>
      <c r="S700" s="1"/>
      <c r="T700" s="1"/>
      <c r="U700" s="1"/>
    </row>
    <row r="701" spans="1:21" s="5" customFormat="1" ht="31.2" x14ac:dyDescent="0.25">
      <c r="A701" s="100"/>
      <c r="B701" s="63" t="s">
        <v>117</v>
      </c>
      <c r="C701" s="67">
        <v>934</v>
      </c>
      <c r="D701" s="26" t="s">
        <v>8</v>
      </c>
      <c r="E701" s="26" t="s">
        <v>8</v>
      </c>
      <c r="F701" s="26" t="s">
        <v>69</v>
      </c>
      <c r="G701" s="66">
        <v>2</v>
      </c>
      <c r="H701" s="26" t="s">
        <v>2</v>
      </c>
      <c r="I701" s="26" t="s">
        <v>141</v>
      </c>
      <c r="J701" s="26" t="s">
        <v>48</v>
      </c>
      <c r="K701" s="62">
        <v>1993.9</v>
      </c>
      <c r="M701" s="1"/>
      <c r="N701" s="1"/>
      <c r="O701" s="1"/>
      <c r="P701" s="1"/>
      <c r="Q701" s="1"/>
      <c r="R701" s="1"/>
      <c r="S701" s="1"/>
      <c r="T701" s="1"/>
      <c r="U701" s="1"/>
    </row>
    <row r="702" spans="1:21" s="5" customFormat="1" x14ac:dyDescent="0.25">
      <c r="A702" s="100"/>
      <c r="B702" s="63" t="s">
        <v>27</v>
      </c>
      <c r="C702" s="67">
        <v>934</v>
      </c>
      <c r="D702" s="26" t="s">
        <v>8</v>
      </c>
      <c r="E702" s="26" t="s">
        <v>24</v>
      </c>
      <c r="F702" s="44"/>
      <c r="G702" s="44"/>
      <c r="H702" s="44"/>
      <c r="I702" s="44"/>
      <c r="J702" s="44"/>
      <c r="K702" s="62">
        <f>K703</f>
        <v>5937.9</v>
      </c>
      <c r="M702" s="25"/>
      <c r="N702" s="1"/>
      <c r="O702" s="1"/>
      <c r="P702" s="1"/>
      <c r="Q702" s="1"/>
      <c r="R702" s="1"/>
      <c r="S702" s="1"/>
      <c r="T702" s="1"/>
      <c r="U702" s="1"/>
    </row>
    <row r="703" spans="1:21" s="5" customFormat="1" x14ac:dyDescent="0.25">
      <c r="A703" s="100"/>
      <c r="B703" s="63" t="s">
        <v>325</v>
      </c>
      <c r="C703" s="67">
        <v>934</v>
      </c>
      <c r="D703" s="26" t="s">
        <v>8</v>
      </c>
      <c r="E703" s="26" t="s">
        <v>24</v>
      </c>
      <c r="F703" s="26" t="s">
        <v>17</v>
      </c>
      <c r="G703" s="26"/>
      <c r="H703" s="26"/>
      <c r="I703" s="26"/>
      <c r="J703" s="26"/>
      <c r="K703" s="62">
        <f>K704</f>
        <v>5937.9</v>
      </c>
      <c r="M703" s="1"/>
      <c r="N703" s="1"/>
      <c r="O703" s="1"/>
      <c r="P703" s="1"/>
      <c r="Q703" s="1"/>
      <c r="R703" s="1"/>
      <c r="S703" s="1"/>
      <c r="T703" s="1"/>
      <c r="U703" s="1"/>
    </row>
    <row r="704" spans="1:21" s="5" customFormat="1" x14ac:dyDescent="0.25">
      <c r="A704" s="100"/>
      <c r="B704" s="63" t="s">
        <v>326</v>
      </c>
      <c r="C704" s="67">
        <v>934</v>
      </c>
      <c r="D704" s="26" t="s">
        <v>8</v>
      </c>
      <c r="E704" s="26" t="s">
        <v>24</v>
      </c>
      <c r="F704" s="26" t="s">
        <v>17</v>
      </c>
      <c r="G704" s="26" t="s">
        <v>87</v>
      </c>
      <c r="H704" s="26"/>
      <c r="I704" s="26"/>
      <c r="J704" s="26"/>
      <c r="K704" s="62">
        <f>K705</f>
        <v>5937.9</v>
      </c>
      <c r="M704" s="1"/>
      <c r="N704" s="1"/>
      <c r="O704" s="1"/>
      <c r="P704" s="1"/>
      <c r="Q704" s="1"/>
      <c r="R704" s="1"/>
      <c r="S704" s="1"/>
      <c r="T704" s="1"/>
      <c r="U704" s="1"/>
    </row>
    <row r="705" spans="1:21" s="5" customFormat="1" ht="46.8" x14ac:dyDescent="0.25">
      <c r="A705" s="100"/>
      <c r="B705" s="30" t="s">
        <v>410</v>
      </c>
      <c r="C705" s="67">
        <v>934</v>
      </c>
      <c r="D705" s="26" t="s">
        <v>8</v>
      </c>
      <c r="E705" s="26" t="s">
        <v>24</v>
      </c>
      <c r="F705" s="26" t="s">
        <v>17</v>
      </c>
      <c r="G705" s="26" t="s">
        <v>87</v>
      </c>
      <c r="H705" s="26" t="s">
        <v>2</v>
      </c>
      <c r="I705" s="26"/>
      <c r="J705" s="26"/>
      <c r="K705" s="62">
        <f>K706+K710</f>
        <v>5937.9</v>
      </c>
      <c r="M705" s="1"/>
      <c r="N705" s="1"/>
      <c r="O705" s="1"/>
      <c r="P705" s="1"/>
      <c r="Q705" s="1"/>
      <c r="R705" s="1"/>
      <c r="S705" s="1"/>
      <c r="T705" s="1"/>
      <c r="U705" s="1"/>
    </row>
    <row r="706" spans="1:21" s="5" customFormat="1" x14ac:dyDescent="0.25">
      <c r="A706" s="100"/>
      <c r="B706" s="63" t="s">
        <v>59</v>
      </c>
      <c r="C706" s="67">
        <v>934</v>
      </c>
      <c r="D706" s="26" t="s">
        <v>8</v>
      </c>
      <c r="E706" s="26" t="s">
        <v>24</v>
      </c>
      <c r="F706" s="26" t="s">
        <v>17</v>
      </c>
      <c r="G706" s="26" t="s">
        <v>87</v>
      </c>
      <c r="H706" s="26" t="s">
        <v>2</v>
      </c>
      <c r="I706" s="26" t="s">
        <v>76</v>
      </c>
      <c r="J706" s="26"/>
      <c r="K706" s="62">
        <f>K707+K708+K709</f>
        <v>5927</v>
      </c>
      <c r="M706" s="1"/>
      <c r="N706" s="1"/>
      <c r="O706" s="1"/>
      <c r="P706" s="1"/>
      <c r="Q706" s="1"/>
      <c r="R706" s="1"/>
      <c r="S706" s="1"/>
      <c r="T706" s="1"/>
      <c r="U706" s="1"/>
    </row>
    <row r="707" spans="1:21" s="5" customFormat="1" ht="46.8" x14ac:dyDescent="0.25">
      <c r="A707" s="100"/>
      <c r="B707" s="63" t="s">
        <v>116</v>
      </c>
      <c r="C707" s="67">
        <v>934</v>
      </c>
      <c r="D707" s="26" t="s">
        <v>8</v>
      </c>
      <c r="E707" s="26" t="s">
        <v>24</v>
      </c>
      <c r="F707" s="26" t="s">
        <v>17</v>
      </c>
      <c r="G707" s="26" t="s">
        <v>87</v>
      </c>
      <c r="H707" s="26" t="s">
        <v>2</v>
      </c>
      <c r="I707" s="26" t="s">
        <v>76</v>
      </c>
      <c r="J707" s="26" t="s">
        <v>47</v>
      </c>
      <c r="K707" s="62">
        <f>5531.6+300.5</f>
        <v>5832.1</v>
      </c>
      <c r="M707" s="1"/>
      <c r="N707" s="1"/>
      <c r="O707" s="1"/>
      <c r="P707" s="1"/>
      <c r="Q707" s="1"/>
      <c r="R707" s="1"/>
      <c r="S707" s="1"/>
      <c r="T707" s="1"/>
      <c r="U707" s="1"/>
    </row>
    <row r="708" spans="1:21" s="5" customFormat="1" ht="31.2" x14ac:dyDescent="0.25">
      <c r="A708" s="100"/>
      <c r="B708" s="63" t="s">
        <v>117</v>
      </c>
      <c r="C708" s="67">
        <v>934</v>
      </c>
      <c r="D708" s="26" t="s">
        <v>8</v>
      </c>
      <c r="E708" s="26" t="s">
        <v>24</v>
      </c>
      <c r="F708" s="26" t="s">
        <v>17</v>
      </c>
      <c r="G708" s="26" t="s">
        <v>87</v>
      </c>
      <c r="H708" s="26" t="s">
        <v>2</v>
      </c>
      <c r="I708" s="26" t="s">
        <v>76</v>
      </c>
      <c r="J708" s="26" t="s">
        <v>48</v>
      </c>
      <c r="K708" s="62">
        <f>5626.5-5533.3</f>
        <v>93.199999999999818</v>
      </c>
      <c r="M708" s="1"/>
      <c r="N708" s="1"/>
      <c r="O708" s="1"/>
      <c r="P708" s="1"/>
      <c r="Q708" s="1"/>
      <c r="R708" s="1"/>
      <c r="S708" s="1"/>
      <c r="T708" s="1"/>
      <c r="U708" s="1"/>
    </row>
    <row r="709" spans="1:21" s="5" customFormat="1" x14ac:dyDescent="0.25">
      <c r="A709" s="100"/>
      <c r="B709" s="63" t="s">
        <v>49</v>
      </c>
      <c r="C709" s="67">
        <v>934</v>
      </c>
      <c r="D709" s="26" t="s">
        <v>8</v>
      </c>
      <c r="E709" s="26" t="s">
        <v>24</v>
      </c>
      <c r="F709" s="26" t="s">
        <v>17</v>
      </c>
      <c r="G709" s="26" t="s">
        <v>87</v>
      </c>
      <c r="H709" s="26" t="s">
        <v>2</v>
      </c>
      <c r="I709" s="26" t="s">
        <v>76</v>
      </c>
      <c r="J709" s="26" t="s">
        <v>50</v>
      </c>
      <c r="K709" s="62">
        <v>1.7</v>
      </c>
      <c r="M709" s="1"/>
      <c r="N709" s="1"/>
      <c r="O709" s="1"/>
      <c r="P709" s="1"/>
      <c r="Q709" s="1"/>
      <c r="R709" s="1"/>
      <c r="S709" s="1"/>
      <c r="T709" s="1"/>
      <c r="U709" s="1"/>
    </row>
    <row r="710" spans="1:21" s="5" customFormat="1" ht="18" customHeight="1" x14ac:dyDescent="0.25">
      <c r="A710" s="100"/>
      <c r="B710" s="63" t="s">
        <v>205</v>
      </c>
      <c r="C710" s="69">
        <v>934</v>
      </c>
      <c r="D710" s="26" t="s">
        <v>8</v>
      </c>
      <c r="E710" s="26" t="s">
        <v>24</v>
      </c>
      <c r="F710" s="26" t="s">
        <v>17</v>
      </c>
      <c r="G710" s="66">
        <v>1</v>
      </c>
      <c r="H710" s="26" t="s">
        <v>2</v>
      </c>
      <c r="I710" s="26" t="s">
        <v>204</v>
      </c>
      <c r="J710" s="26"/>
      <c r="K710" s="62">
        <f>SUM(K711)</f>
        <v>10.9</v>
      </c>
      <c r="M710" s="1"/>
      <c r="N710" s="1"/>
      <c r="O710" s="1"/>
      <c r="P710" s="1"/>
      <c r="Q710" s="1"/>
      <c r="R710" s="1"/>
      <c r="S710" s="1"/>
      <c r="T710" s="1"/>
      <c r="U710" s="1"/>
    </row>
    <row r="711" spans="1:21" s="5" customFormat="1" ht="31.2" x14ac:dyDescent="0.25">
      <c r="A711" s="100"/>
      <c r="B711" s="63" t="s">
        <v>117</v>
      </c>
      <c r="C711" s="69">
        <v>934</v>
      </c>
      <c r="D711" s="26" t="s">
        <v>8</v>
      </c>
      <c r="E711" s="26" t="s">
        <v>24</v>
      </c>
      <c r="F711" s="26" t="s">
        <v>17</v>
      </c>
      <c r="G711" s="66">
        <v>1</v>
      </c>
      <c r="H711" s="26" t="s">
        <v>2</v>
      </c>
      <c r="I711" s="26" t="s">
        <v>204</v>
      </c>
      <c r="J711" s="26" t="s">
        <v>48</v>
      </c>
      <c r="K711" s="62">
        <v>10.9</v>
      </c>
      <c r="M711" s="1"/>
      <c r="N711" s="1"/>
      <c r="O711" s="1"/>
      <c r="P711" s="1"/>
      <c r="Q711" s="1"/>
      <c r="R711" s="1"/>
      <c r="S711" s="1"/>
      <c r="T711" s="1"/>
      <c r="U711" s="1"/>
    </row>
    <row r="712" spans="1:21" s="5" customFormat="1" ht="46.8" x14ac:dyDescent="0.25">
      <c r="A712" s="100" t="s">
        <v>39</v>
      </c>
      <c r="B712" s="63" t="s">
        <v>330</v>
      </c>
      <c r="C712" s="69">
        <v>942</v>
      </c>
      <c r="D712" s="26"/>
      <c r="E712" s="26"/>
      <c r="F712" s="26"/>
      <c r="G712" s="66"/>
      <c r="H712" s="26"/>
      <c r="I712" s="26"/>
      <c r="J712" s="26"/>
      <c r="K712" s="62">
        <f>K713+K736+K743</f>
        <v>169261.6</v>
      </c>
      <c r="M712" s="1"/>
      <c r="N712" s="1"/>
      <c r="O712" s="1"/>
      <c r="P712" s="1"/>
      <c r="Q712" s="1"/>
      <c r="R712" s="1"/>
      <c r="S712" s="1"/>
      <c r="T712" s="1"/>
      <c r="U712" s="1"/>
    </row>
    <row r="713" spans="1:21" s="5" customFormat="1" x14ac:dyDescent="0.25">
      <c r="A713" s="100"/>
      <c r="B713" s="63" t="s">
        <v>15</v>
      </c>
      <c r="C713" s="69">
        <v>942</v>
      </c>
      <c r="D713" s="26" t="s">
        <v>6</v>
      </c>
      <c r="E713" s="26"/>
      <c r="F713" s="26"/>
      <c r="G713" s="66"/>
      <c r="H713" s="26"/>
      <c r="I713" s="26"/>
      <c r="J713" s="26"/>
      <c r="K713" s="62">
        <f>K714+K730</f>
        <v>168423.6</v>
      </c>
      <c r="M713" s="1"/>
      <c r="N713" s="1"/>
      <c r="O713" s="1"/>
      <c r="P713" s="1"/>
      <c r="Q713" s="1"/>
      <c r="R713" s="1"/>
      <c r="S713" s="1"/>
      <c r="T713" s="1"/>
      <c r="U713" s="1"/>
    </row>
    <row r="714" spans="1:21" s="5" customFormat="1" x14ac:dyDescent="0.25">
      <c r="A714" s="100"/>
      <c r="B714" s="63" t="s">
        <v>67</v>
      </c>
      <c r="C714" s="69">
        <v>942</v>
      </c>
      <c r="D714" s="26" t="s">
        <v>6</v>
      </c>
      <c r="E714" s="26" t="s">
        <v>17</v>
      </c>
      <c r="F714" s="26"/>
      <c r="G714" s="66"/>
      <c r="H714" s="26"/>
      <c r="I714" s="26"/>
      <c r="J714" s="26"/>
      <c r="K714" s="62">
        <f t="shared" ref="K714:K716" si="32">K715</f>
        <v>73479.100000000006</v>
      </c>
      <c r="M714" s="1"/>
      <c r="N714" s="1"/>
      <c r="O714" s="1"/>
      <c r="P714" s="1"/>
      <c r="Q714" s="1"/>
      <c r="R714" s="1"/>
      <c r="S714" s="1"/>
      <c r="T714" s="1"/>
      <c r="U714" s="1"/>
    </row>
    <row r="715" spans="1:21" s="5" customFormat="1" x14ac:dyDescent="0.25">
      <c r="A715" s="100"/>
      <c r="B715" s="63" t="s">
        <v>331</v>
      </c>
      <c r="C715" s="69">
        <v>942</v>
      </c>
      <c r="D715" s="26" t="s">
        <v>6</v>
      </c>
      <c r="E715" s="26" t="s">
        <v>17</v>
      </c>
      <c r="F715" s="26" t="s">
        <v>23</v>
      </c>
      <c r="G715" s="66"/>
      <c r="H715" s="26"/>
      <c r="I715" s="26"/>
      <c r="J715" s="26"/>
      <c r="K715" s="62">
        <f t="shared" si="32"/>
        <v>73479.100000000006</v>
      </c>
      <c r="M715" s="1"/>
      <c r="N715" s="1"/>
      <c r="O715" s="1"/>
      <c r="P715" s="1"/>
      <c r="Q715" s="1"/>
      <c r="R715" s="1"/>
      <c r="S715" s="1"/>
      <c r="T715" s="1"/>
      <c r="U715" s="1"/>
    </row>
    <row r="716" spans="1:21" s="5" customFormat="1" ht="31.2" x14ac:dyDescent="0.25">
      <c r="A716" s="100"/>
      <c r="B716" s="63" t="s">
        <v>412</v>
      </c>
      <c r="C716" s="69">
        <v>942</v>
      </c>
      <c r="D716" s="26" t="s">
        <v>6</v>
      </c>
      <c r="E716" s="26" t="s">
        <v>17</v>
      </c>
      <c r="F716" s="26" t="s">
        <v>23</v>
      </c>
      <c r="G716" s="66">
        <v>1</v>
      </c>
      <c r="H716" s="26"/>
      <c r="I716" s="26"/>
      <c r="J716" s="26"/>
      <c r="K716" s="62">
        <f t="shared" si="32"/>
        <v>73479.100000000006</v>
      </c>
      <c r="M716" s="1"/>
      <c r="N716" s="1"/>
      <c r="O716" s="1"/>
      <c r="P716" s="1"/>
      <c r="Q716" s="1"/>
      <c r="R716" s="1"/>
      <c r="S716" s="1"/>
      <c r="T716" s="1"/>
      <c r="U716" s="1"/>
    </row>
    <row r="717" spans="1:21" s="5" customFormat="1" ht="62.4" x14ac:dyDescent="0.25">
      <c r="A717" s="100"/>
      <c r="B717" s="63" t="s">
        <v>413</v>
      </c>
      <c r="C717" s="69">
        <v>942</v>
      </c>
      <c r="D717" s="26" t="s">
        <v>6</v>
      </c>
      <c r="E717" s="26" t="s">
        <v>17</v>
      </c>
      <c r="F717" s="26" t="s">
        <v>23</v>
      </c>
      <c r="G717" s="66">
        <v>1</v>
      </c>
      <c r="H717" s="26" t="s">
        <v>2</v>
      </c>
      <c r="I717" s="26"/>
      <c r="J717" s="26"/>
      <c r="K717" s="62">
        <f>K718+K722+K726+K728</f>
        <v>73479.100000000006</v>
      </c>
      <c r="M717" s="1"/>
      <c r="N717" s="1"/>
      <c r="O717" s="1"/>
      <c r="P717" s="1"/>
      <c r="Q717" s="1"/>
      <c r="R717" s="1"/>
      <c r="S717" s="1"/>
      <c r="T717" s="1"/>
      <c r="U717" s="1"/>
    </row>
    <row r="718" spans="1:21" s="5" customFormat="1" x14ac:dyDescent="0.25">
      <c r="A718" s="100"/>
      <c r="B718" s="63" t="s">
        <v>46</v>
      </c>
      <c r="C718" s="69">
        <v>942</v>
      </c>
      <c r="D718" s="26" t="s">
        <v>6</v>
      </c>
      <c r="E718" s="26" t="s">
        <v>17</v>
      </c>
      <c r="F718" s="26" t="s">
        <v>23</v>
      </c>
      <c r="G718" s="66">
        <v>1</v>
      </c>
      <c r="H718" s="26" t="s">
        <v>2</v>
      </c>
      <c r="I718" s="26" t="s">
        <v>76</v>
      </c>
      <c r="J718" s="26"/>
      <c r="K718" s="62">
        <f>K719+K720+K721</f>
        <v>10037.6</v>
      </c>
      <c r="M718" s="1"/>
      <c r="N718" s="1"/>
      <c r="O718" s="1"/>
      <c r="P718" s="1"/>
      <c r="Q718" s="1"/>
      <c r="R718" s="1"/>
      <c r="S718" s="1"/>
      <c r="T718" s="1"/>
      <c r="U718" s="1"/>
    </row>
    <row r="719" spans="1:21" s="5" customFormat="1" ht="46.8" x14ac:dyDescent="0.25">
      <c r="A719" s="100"/>
      <c r="B719" s="63" t="s">
        <v>116</v>
      </c>
      <c r="C719" s="69">
        <v>942</v>
      </c>
      <c r="D719" s="26" t="s">
        <v>6</v>
      </c>
      <c r="E719" s="26" t="s">
        <v>17</v>
      </c>
      <c r="F719" s="26" t="s">
        <v>23</v>
      </c>
      <c r="G719" s="66">
        <v>1</v>
      </c>
      <c r="H719" s="26" t="s">
        <v>2</v>
      </c>
      <c r="I719" s="26" t="s">
        <v>76</v>
      </c>
      <c r="J719" s="26" t="s">
        <v>47</v>
      </c>
      <c r="K719" s="62">
        <f>9382.1+511.6</f>
        <v>9893.7000000000007</v>
      </c>
      <c r="M719" s="1"/>
      <c r="N719" s="1"/>
      <c r="O719" s="1"/>
      <c r="P719" s="1"/>
      <c r="Q719" s="1"/>
      <c r="R719" s="1"/>
      <c r="S719" s="1"/>
      <c r="T719" s="1"/>
      <c r="U719" s="1"/>
    </row>
    <row r="720" spans="1:21" s="5" customFormat="1" ht="31.2" x14ac:dyDescent="0.25">
      <c r="A720" s="100"/>
      <c r="B720" s="63" t="s">
        <v>117</v>
      </c>
      <c r="C720" s="69">
        <v>942</v>
      </c>
      <c r="D720" s="26" t="s">
        <v>6</v>
      </c>
      <c r="E720" s="26" t="s">
        <v>17</v>
      </c>
      <c r="F720" s="26" t="s">
        <v>23</v>
      </c>
      <c r="G720" s="66">
        <v>1</v>
      </c>
      <c r="H720" s="26" t="s">
        <v>2</v>
      </c>
      <c r="I720" s="26" t="s">
        <v>76</v>
      </c>
      <c r="J720" s="26" t="s">
        <v>48</v>
      </c>
      <c r="K720" s="62">
        <f>9526-9390.1</f>
        <v>135.89999999999964</v>
      </c>
      <c r="M720" s="1"/>
      <c r="N720" s="1"/>
      <c r="O720" s="1"/>
      <c r="P720" s="1"/>
      <c r="Q720" s="1"/>
      <c r="R720" s="1"/>
      <c r="S720" s="1"/>
      <c r="T720" s="1"/>
      <c r="U720" s="1"/>
    </row>
    <row r="721" spans="1:21" s="5" customFormat="1" x14ac:dyDescent="0.25">
      <c r="A721" s="100"/>
      <c r="B721" s="63" t="s">
        <v>49</v>
      </c>
      <c r="C721" s="69">
        <v>942</v>
      </c>
      <c r="D721" s="26" t="s">
        <v>6</v>
      </c>
      <c r="E721" s="26" t="s">
        <v>17</v>
      </c>
      <c r="F721" s="26" t="s">
        <v>23</v>
      </c>
      <c r="G721" s="66">
        <v>1</v>
      </c>
      <c r="H721" s="26" t="s">
        <v>2</v>
      </c>
      <c r="I721" s="26" t="s">
        <v>76</v>
      </c>
      <c r="J721" s="26" t="s">
        <v>50</v>
      </c>
      <c r="K721" s="62">
        <v>8</v>
      </c>
      <c r="M721" s="1"/>
      <c r="N721" s="1"/>
      <c r="O721" s="1"/>
      <c r="P721" s="1"/>
      <c r="Q721" s="1"/>
      <c r="R721" s="1"/>
      <c r="S721" s="1"/>
      <c r="T721" s="1"/>
      <c r="U721" s="1"/>
    </row>
    <row r="722" spans="1:21" s="5" customFormat="1" ht="46.8" x14ac:dyDescent="0.25">
      <c r="A722" s="100"/>
      <c r="B722" s="63" t="s">
        <v>65</v>
      </c>
      <c r="C722" s="69">
        <v>942</v>
      </c>
      <c r="D722" s="26" t="s">
        <v>6</v>
      </c>
      <c r="E722" s="26" t="s">
        <v>17</v>
      </c>
      <c r="F722" s="26" t="s">
        <v>23</v>
      </c>
      <c r="G722" s="66">
        <v>1</v>
      </c>
      <c r="H722" s="26" t="s">
        <v>2</v>
      </c>
      <c r="I722" s="26" t="s">
        <v>82</v>
      </c>
      <c r="J722" s="26"/>
      <c r="K722" s="62">
        <f>SUM(K723:K725)</f>
        <v>63308.9</v>
      </c>
      <c r="M722" s="1"/>
      <c r="N722" s="1"/>
      <c r="O722" s="1"/>
      <c r="P722" s="1"/>
      <c r="Q722" s="1"/>
      <c r="R722" s="1"/>
      <c r="S722" s="1"/>
      <c r="T722" s="1"/>
      <c r="U722" s="1"/>
    </row>
    <row r="723" spans="1:21" s="5" customFormat="1" ht="46.8" x14ac:dyDescent="0.25">
      <c r="A723" s="100"/>
      <c r="B723" s="63" t="s">
        <v>116</v>
      </c>
      <c r="C723" s="69">
        <v>942</v>
      </c>
      <c r="D723" s="26" t="s">
        <v>6</v>
      </c>
      <c r="E723" s="26" t="s">
        <v>17</v>
      </c>
      <c r="F723" s="26" t="s">
        <v>23</v>
      </c>
      <c r="G723" s="66">
        <v>1</v>
      </c>
      <c r="H723" s="26" t="s">
        <v>2</v>
      </c>
      <c r="I723" s="26" t="s">
        <v>82</v>
      </c>
      <c r="J723" s="26" t="s">
        <v>47</v>
      </c>
      <c r="K723" s="62">
        <v>5889.4</v>
      </c>
      <c r="M723" s="1"/>
      <c r="N723" s="1"/>
      <c r="O723" s="1"/>
      <c r="P723" s="1"/>
      <c r="Q723" s="1"/>
      <c r="R723" s="1"/>
      <c r="S723" s="1"/>
      <c r="T723" s="1"/>
      <c r="U723" s="1"/>
    </row>
    <row r="724" spans="1:21" s="5" customFormat="1" ht="31.2" x14ac:dyDescent="0.25">
      <c r="A724" s="100"/>
      <c r="B724" s="63" t="s">
        <v>117</v>
      </c>
      <c r="C724" s="69">
        <v>942</v>
      </c>
      <c r="D724" s="26" t="s">
        <v>6</v>
      </c>
      <c r="E724" s="26" t="s">
        <v>17</v>
      </c>
      <c r="F724" s="26" t="s">
        <v>23</v>
      </c>
      <c r="G724" s="66">
        <v>1</v>
      </c>
      <c r="H724" s="26" t="s">
        <v>2</v>
      </c>
      <c r="I724" s="26" t="s">
        <v>82</v>
      </c>
      <c r="J724" s="26" t="s">
        <v>48</v>
      </c>
      <c r="K724" s="62">
        <f>6044.9-5889.4</f>
        <v>155.5</v>
      </c>
      <c r="M724" s="1"/>
      <c r="N724" s="1"/>
      <c r="O724" s="1"/>
      <c r="P724" s="1"/>
      <c r="Q724" s="1"/>
      <c r="R724" s="1"/>
      <c r="S724" s="1"/>
      <c r="T724" s="1"/>
      <c r="U724" s="1"/>
    </row>
    <row r="725" spans="1:21" s="5" customFormat="1" ht="31.2" x14ac:dyDescent="0.25">
      <c r="A725" s="100"/>
      <c r="B725" s="38" t="s">
        <v>115</v>
      </c>
      <c r="C725" s="69">
        <v>942</v>
      </c>
      <c r="D725" s="26" t="s">
        <v>6</v>
      </c>
      <c r="E725" s="26" t="s">
        <v>17</v>
      </c>
      <c r="F725" s="26" t="s">
        <v>23</v>
      </c>
      <c r="G725" s="66">
        <v>1</v>
      </c>
      <c r="H725" s="26" t="s">
        <v>2</v>
      </c>
      <c r="I725" s="26" t="s">
        <v>82</v>
      </c>
      <c r="J725" s="26" t="s">
        <v>58</v>
      </c>
      <c r="K725" s="62">
        <f>194877.2-137613.2</f>
        <v>57264</v>
      </c>
      <c r="M725" s="1"/>
      <c r="N725" s="1"/>
      <c r="O725" s="1"/>
      <c r="P725" s="1"/>
      <c r="Q725" s="1"/>
      <c r="R725" s="1"/>
      <c r="S725" s="1"/>
      <c r="T725" s="1"/>
      <c r="U725" s="1"/>
    </row>
    <row r="726" spans="1:21" s="5" customFormat="1" ht="18" customHeight="1" x14ac:dyDescent="0.25">
      <c r="A726" s="100"/>
      <c r="B726" s="63" t="s">
        <v>205</v>
      </c>
      <c r="C726" s="69">
        <v>942</v>
      </c>
      <c r="D726" s="26" t="s">
        <v>6</v>
      </c>
      <c r="E726" s="26" t="s">
        <v>17</v>
      </c>
      <c r="F726" s="26" t="s">
        <v>23</v>
      </c>
      <c r="G726" s="66">
        <v>1</v>
      </c>
      <c r="H726" s="26" t="s">
        <v>2</v>
      </c>
      <c r="I726" s="26" t="s">
        <v>204</v>
      </c>
      <c r="J726" s="26"/>
      <c r="K726" s="62">
        <f>K727</f>
        <v>16.600000000000001</v>
      </c>
      <c r="M726" s="1"/>
      <c r="N726" s="1"/>
      <c r="O726" s="1"/>
      <c r="P726" s="1"/>
      <c r="Q726" s="1"/>
      <c r="R726" s="1"/>
      <c r="S726" s="1"/>
      <c r="T726" s="1"/>
      <c r="U726" s="1"/>
    </row>
    <row r="727" spans="1:21" s="5" customFormat="1" ht="31.2" x14ac:dyDescent="0.25">
      <c r="A727" s="100"/>
      <c r="B727" s="63" t="s">
        <v>117</v>
      </c>
      <c r="C727" s="69">
        <v>942</v>
      </c>
      <c r="D727" s="26" t="s">
        <v>6</v>
      </c>
      <c r="E727" s="26" t="s">
        <v>17</v>
      </c>
      <c r="F727" s="26" t="s">
        <v>23</v>
      </c>
      <c r="G727" s="66">
        <v>1</v>
      </c>
      <c r="H727" s="26" t="s">
        <v>2</v>
      </c>
      <c r="I727" s="26" t="s">
        <v>204</v>
      </c>
      <c r="J727" s="26" t="s">
        <v>48</v>
      </c>
      <c r="K727" s="62">
        <v>16.600000000000001</v>
      </c>
      <c r="M727" s="1"/>
      <c r="N727" s="1"/>
      <c r="O727" s="1"/>
      <c r="P727" s="1"/>
      <c r="Q727" s="1"/>
      <c r="R727" s="1"/>
      <c r="S727" s="1"/>
      <c r="T727" s="1"/>
      <c r="U727" s="1"/>
    </row>
    <row r="728" spans="1:21" s="5" customFormat="1" ht="31.2" x14ac:dyDescent="0.25">
      <c r="A728" s="100"/>
      <c r="B728" s="63" t="s">
        <v>212</v>
      </c>
      <c r="C728" s="69">
        <v>942</v>
      </c>
      <c r="D728" s="26" t="s">
        <v>6</v>
      </c>
      <c r="E728" s="26" t="s">
        <v>17</v>
      </c>
      <c r="F728" s="26" t="s">
        <v>23</v>
      </c>
      <c r="G728" s="66">
        <v>1</v>
      </c>
      <c r="H728" s="26" t="s">
        <v>2</v>
      </c>
      <c r="I728" s="26" t="s">
        <v>211</v>
      </c>
      <c r="J728" s="26"/>
      <c r="K728" s="62">
        <f>K729</f>
        <v>116</v>
      </c>
      <c r="M728" s="1"/>
      <c r="N728" s="1"/>
      <c r="O728" s="1"/>
      <c r="P728" s="1"/>
      <c r="Q728" s="1"/>
      <c r="R728" s="1"/>
      <c r="S728" s="1"/>
      <c r="T728" s="1"/>
      <c r="U728" s="1"/>
    </row>
    <row r="729" spans="1:21" s="5" customFormat="1" ht="31.2" x14ac:dyDescent="0.25">
      <c r="A729" s="100"/>
      <c r="B729" s="63" t="s">
        <v>117</v>
      </c>
      <c r="C729" s="69">
        <v>942</v>
      </c>
      <c r="D729" s="26" t="s">
        <v>6</v>
      </c>
      <c r="E729" s="26" t="s">
        <v>17</v>
      </c>
      <c r="F729" s="26" t="s">
        <v>23</v>
      </c>
      <c r="G729" s="66">
        <v>1</v>
      </c>
      <c r="H729" s="26" t="s">
        <v>2</v>
      </c>
      <c r="I729" s="26" t="s">
        <v>211</v>
      </c>
      <c r="J729" s="26" t="s">
        <v>48</v>
      </c>
      <c r="K729" s="62">
        <v>116</v>
      </c>
      <c r="M729" s="1"/>
      <c r="N729" s="1"/>
      <c r="O729" s="1"/>
      <c r="P729" s="1"/>
      <c r="Q729" s="1"/>
      <c r="R729" s="1"/>
      <c r="S729" s="1"/>
      <c r="T729" s="1"/>
      <c r="U729" s="1"/>
    </row>
    <row r="730" spans="1:21" s="5" customFormat="1" x14ac:dyDescent="0.25">
      <c r="A730" s="100"/>
      <c r="B730" s="63" t="s">
        <v>369</v>
      </c>
      <c r="C730" s="69">
        <v>942</v>
      </c>
      <c r="D730" s="26" t="s">
        <v>6</v>
      </c>
      <c r="E730" s="26" t="s">
        <v>24</v>
      </c>
      <c r="F730" s="26"/>
      <c r="G730" s="66"/>
      <c r="H730" s="26"/>
      <c r="I730" s="26"/>
      <c r="J730" s="26"/>
      <c r="K730" s="62">
        <f>K731</f>
        <v>94944.5</v>
      </c>
      <c r="M730" s="1"/>
      <c r="N730" s="1"/>
      <c r="O730" s="1"/>
      <c r="P730" s="1"/>
      <c r="Q730" s="1"/>
      <c r="R730" s="1"/>
      <c r="S730" s="1"/>
      <c r="T730" s="1"/>
      <c r="U730" s="1"/>
    </row>
    <row r="731" spans="1:21" s="5" customFormat="1" x14ac:dyDescent="0.25">
      <c r="A731" s="100"/>
      <c r="B731" s="63" t="s">
        <v>331</v>
      </c>
      <c r="C731" s="69">
        <v>942</v>
      </c>
      <c r="D731" s="26" t="s">
        <v>6</v>
      </c>
      <c r="E731" s="26" t="s">
        <v>24</v>
      </c>
      <c r="F731" s="26" t="s">
        <v>23</v>
      </c>
      <c r="G731" s="66"/>
      <c r="H731" s="26"/>
      <c r="I731" s="26"/>
      <c r="J731" s="26"/>
      <c r="K731" s="62">
        <f>K732</f>
        <v>94944.5</v>
      </c>
      <c r="M731" s="1"/>
      <c r="N731" s="1"/>
      <c r="O731" s="1"/>
      <c r="P731" s="1"/>
      <c r="Q731" s="1"/>
      <c r="R731" s="1"/>
      <c r="S731" s="1"/>
      <c r="T731" s="1"/>
      <c r="U731" s="1"/>
    </row>
    <row r="732" spans="1:21" s="5" customFormat="1" ht="49.5" customHeight="1" x14ac:dyDescent="0.25">
      <c r="A732" s="100"/>
      <c r="B732" s="63" t="s">
        <v>380</v>
      </c>
      <c r="C732" s="69">
        <v>942</v>
      </c>
      <c r="D732" s="26" t="s">
        <v>6</v>
      </c>
      <c r="E732" s="26" t="s">
        <v>24</v>
      </c>
      <c r="F732" s="26" t="s">
        <v>23</v>
      </c>
      <c r="G732" s="66">
        <v>2</v>
      </c>
      <c r="H732" s="26"/>
      <c r="I732" s="26"/>
      <c r="J732" s="26"/>
      <c r="K732" s="62">
        <f>K733</f>
        <v>94944.5</v>
      </c>
      <c r="M732" s="1"/>
      <c r="N732" s="1"/>
      <c r="O732" s="1"/>
      <c r="P732" s="1"/>
      <c r="Q732" s="1"/>
      <c r="R732" s="1"/>
      <c r="S732" s="1"/>
      <c r="T732" s="1"/>
      <c r="U732" s="1"/>
    </row>
    <row r="733" spans="1:21" s="5" customFormat="1" x14ac:dyDescent="0.25">
      <c r="A733" s="100"/>
      <c r="B733" s="63" t="s">
        <v>381</v>
      </c>
      <c r="C733" s="69">
        <v>942</v>
      </c>
      <c r="D733" s="26" t="s">
        <v>6</v>
      </c>
      <c r="E733" s="26" t="s">
        <v>24</v>
      </c>
      <c r="F733" s="26" t="s">
        <v>23</v>
      </c>
      <c r="G733" s="66">
        <v>2</v>
      </c>
      <c r="H733" s="26" t="s">
        <v>2</v>
      </c>
      <c r="I733" s="26"/>
      <c r="J733" s="26"/>
      <c r="K733" s="62">
        <f>K734</f>
        <v>94944.5</v>
      </c>
      <c r="M733" s="1"/>
      <c r="N733" s="1"/>
      <c r="O733" s="1"/>
      <c r="P733" s="1"/>
      <c r="Q733" s="1"/>
      <c r="R733" s="1"/>
      <c r="S733" s="1"/>
      <c r="T733" s="1"/>
      <c r="U733" s="1"/>
    </row>
    <row r="734" spans="1:21" s="5" customFormat="1" ht="62.4" x14ac:dyDescent="0.25">
      <c r="A734" s="100"/>
      <c r="B734" s="63" t="s">
        <v>382</v>
      </c>
      <c r="C734" s="69">
        <v>942</v>
      </c>
      <c r="D734" s="26" t="s">
        <v>6</v>
      </c>
      <c r="E734" s="26" t="s">
        <v>24</v>
      </c>
      <c r="F734" s="26" t="s">
        <v>23</v>
      </c>
      <c r="G734" s="66">
        <v>2</v>
      </c>
      <c r="H734" s="26" t="s">
        <v>2</v>
      </c>
      <c r="I734" s="26" t="s">
        <v>383</v>
      </c>
      <c r="J734" s="26"/>
      <c r="K734" s="62">
        <f>K735</f>
        <v>94944.5</v>
      </c>
      <c r="M734" s="1"/>
      <c r="N734" s="1"/>
      <c r="O734" s="1"/>
      <c r="P734" s="1"/>
      <c r="Q734" s="1"/>
      <c r="R734" s="1"/>
      <c r="S734" s="1"/>
      <c r="T734" s="1"/>
      <c r="U734" s="1"/>
    </row>
    <row r="735" spans="1:21" s="5" customFormat="1" ht="31.2" x14ac:dyDescent="0.25">
      <c r="A735" s="100"/>
      <c r="B735" s="38" t="s">
        <v>115</v>
      </c>
      <c r="C735" s="69">
        <v>942</v>
      </c>
      <c r="D735" s="26" t="s">
        <v>6</v>
      </c>
      <c r="E735" s="26" t="s">
        <v>24</v>
      </c>
      <c r="F735" s="26" t="s">
        <v>23</v>
      </c>
      <c r="G735" s="66">
        <v>2</v>
      </c>
      <c r="H735" s="26" t="s">
        <v>2</v>
      </c>
      <c r="I735" s="26" t="s">
        <v>383</v>
      </c>
      <c r="J735" s="26" t="s">
        <v>58</v>
      </c>
      <c r="K735" s="62">
        <v>94944.5</v>
      </c>
      <c r="M735" s="1"/>
      <c r="N735" s="1"/>
      <c r="O735" s="1"/>
      <c r="P735" s="1"/>
      <c r="Q735" s="1"/>
      <c r="R735" s="1"/>
      <c r="S735" s="1"/>
      <c r="T735" s="1"/>
      <c r="U735" s="1"/>
    </row>
    <row r="736" spans="1:21" s="5" customFormat="1" x14ac:dyDescent="0.25">
      <c r="A736" s="100"/>
      <c r="B736" s="63" t="s">
        <v>40</v>
      </c>
      <c r="C736" s="69">
        <v>942</v>
      </c>
      <c r="D736" s="26" t="s">
        <v>7</v>
      </c>
      <c r="E736" s="26"/>
      <c r="F736" s="26"/>
      <c r="G736" s="66"/>
      <c r="H736" s="26"/>
      <c r="I736" s="26"/>
      <c r="J736" s="26"/>
      <c r="K736" s="62">
        <f>SUM(K737)</f>
        <v>812.9</v>
      </c>
      <c r="M736" s="1"/>
      <c r="N736" s="1"/>
      <c r="O736" s="1"/>
      <c r="P736" s="1"/>
      <c r="Q736" s="1"/>
      <c r="R736" s="1"/>
      <c r="S736" s="1"/>
      <c r="T736" s="1"/>
      <c r="U736" s="1"/>
    </row>
    <row r="737" spans="1:21" s="5" customFormat="1" x14ac:dyDescent="0.25">
      <c r="A737" s="100"/>
      <c r="B737" s="63" t="s">
        <v>390</v>
      </c>
      <c r="C737" s="69">
        <v>942</v>
      </c>
      <c r="D737" s="26" t="s">
        <v>7</v>
      </c>
      <c r="E737" s="26" t="s">
        <v>5</v>
      </c>
      <c r="F737" s="26"/>
      <c r="G737" s="66"/>
      <c r="H737" s="26"/>
      <c r="I737" s="26"/>
      <c r="J737" s="26"/>
      <c r="K737" s="62">
        <f>SUM(K738)</f>
        <v>812.9</v>
      </c>
      <c r="M737" s="1"/>
      <c r="N737" s="1"/>
      <c r="O737" s="1"/>
      <c r="P737" s="1"/>
      <c r="Q737" s="1"/>
      <c r="R737" s="1"/>
      <c r="S737" s="1"/>
      <c r="T737" s="1"/>
      <c r="U737" s="1"/>
    </row>
    <row r="738" spans="1:21" s="5" customFormat="1" x14ac:dyDescent="0.25">
      <c r="A738" s="100"/>
      <c r="B738" s="63" t="s">
        <v>331</v>
      </c>
      <c r="C738" s="69">
        <v>942</v>
      </c>
      <c r="D738" s="26" t="s">
        <v>7</v>
      </c>
      <c r="E738" s="26" t="s">
        <v>5</v>
      </c>
      <c r="F738" s="26" t="s">
        <v>23</v>
      </c>
      <c r="G738" s="66"/>
      <c r="H738" s="26"/>
      <c r="I738" s="26"/>
      <c r="J738" s="26"/>
      <c r="K738" s="62">
        <f>SUM(K739)</f>
        <v>812.9</v>
      </c>
      <c r="M738" s="1"/>
      <c r="N738" s="1"/>
      <c r="O738" s="1"/>
      <c r="P738" s="1"/>
      <c r="Q738" s="1"/>
      <c r="R738" s="1"/>
      <c r="S738" s="1"/>
      <c r="T738" s="1"/>
      <c r="U738" s="1"/>
    </row>
    <row r="739" spans="1:21" s="5" customFormat="1" ht="48.75" customHeight="1" x14ac:dyDescent="0.25">
      <c r="A739" s="100"/>
      <c r="B739" s="63" t="s">
        <v>380</v>
      </c>
      <c r="C739" s="69">
        <v>942</v>
      </c>
      <c r="D739" s="26" t="s">
        <v>7</v>
      </c>
      <c r="E739" s="26" t="s">
        <v>5</v>
      </c>
      <c r="F739" s="26" t="s">
        <v>23</v>
      </c>
      <c r="G739" s="66">
        <v>2</v>
      </c>
      <c r="H739" s="26"/>
      <c r="I739" s="26"/>
      <c r="J739" s="26"/>
      <c r="K739" s="62">
        <f>SUM(K740)</f>
        <v>812.9</v>
      </c>
      <c r="M739" s="1"/>
      <c r="N739" s="1"/>
      <c r="O739" s="1"/>
      <c r="P739" s="1"/>
      <c r="Q739" s="1"/>
      <c r="R739" s="1"/>
      <c r="S739" s="1"/>
      <c r="T739" s="1"/>
      <c r="U739" s="1"/>
    </row>
    <row r="740" spans="1:21" s="5" customFormat="1" x14ac:dyDescent="0.25">
      <c r="A740" s="100"/>
      <c r="B740" s="63" t="s">
        <v>381</v>
      </c>
      <c r="C740" s="69">
        <v>942</v>
      </c>
      <c r="D740" s="26" t="s">
        <v>7</v>
      </c>
      <c r="E740" s="26" t="s">
        <v>5</v>
      </c>
      <c r="F740" s="26" t="s">
        <v>23</v>
      </c>
      <c r="G740" s="66">
        <v>2</v>
      </c>
      <c r="H740" s="26" t="s">
        <v>2</v>
      </c>
      <c r="I740" s="26"/>
      <c r="J740" s="26"/>
      <c r="K740" s="62">
        <f>SUM(K741)</f>
        <v>812.9</v>
      </c>
      <c r="M740" s="1"/>
      <c r="N740" s="1"/>
      <c r="O740" s="1"/>
      <c r="P740" s="1"/>
      <c r="Q740" s="1"/>
      <c r="R740" s="1"/>
      <c r="S740" s="1"/>
      <c r="T740" s="1"/>
      <c r="U740" s="1"/>
    </row>
    <row r="741" spans="1:21" s="5" customFormat="1" x14ac:dyDescent="0.25">
      <c r="A741" s="100"/>
      <c r="B741" s="63" t="s">
        <v>391</v>
      </c>
      <c r="C741" s="69">
        <v>942</v>
      </c>
      <c r="D741" s="26" t="s">
        <v>7</v>
      </c>
      <c r="E741" s="26" t="s">
        <v>5</v>
      </c>
      <c r="F741" s="26" t="s">
        <v>23</v>
      </c>
      <c r="G741" s="66">
        <v>2</v>
      </c>
      <c r="H741" s="26" t="s">
        <v>2</v>
      </c>
      <c r="I741" s="26" t="s">
        <v>392</v>
      </c>
      <c r="J741" s="26"/>
      <c r="K741" s="62">
        <f>K742</f>
        <v>812.9</v>
      </c>
      <c r="M741" s="1"/>
      <c r="N741" s="1"/>
      <c r="O741" s="1"/>
      <c r="P741" s="1"/>
      <c r="Q741" s="1"/>
      <c r="R741" s="1"/>
      <c r="S741" s="1"/>
      <c r="T741" s="1"/>
      <c r="U741" s="1"/>
    </row>
    <row r="742" spans="1:21" s="5" customFormat="1" ht="31.2" x14ac:dyDescent="0.25">
      <c r="A742" s="100"/>
      <c r="B742" s="38" t="s">
        <v>115</v>
      </c>
      <c r="C742" s="69">
        <v>942</v>
      </c>
      <c r="D742" s="26" t="s">
        <v>7</v>
      </c>
      <c r="E742" s="26" t="s">
        <v>5</v>
      </c>
      <c r="F742" s="26" t="s">
        <v>23</v>
      </c>
      <c r="G742" s="66">
        <v>2</v>
      </c>
      <c r="H742" s="26" t="s">
        <v>2</v>
      </c>
      <c r="I742" s="26" t="s">
        <v>392</v>
      </c>
      <c r="J742" s="26" t="s">
        <v>58</v>
      </c>
      <c r="K742" s="62">
        <f>703.1+109.8</f>
        <v>812.9</v>
      </c>
      <c r="M742" s="1"/>
      <c r="N742" s="1"/>
      <c r="O742" s="1"/>
      <c r="P742" s="1"/>
      <c r="Q742" s="1"/>
      <c r="R742" s="1"/>
      <c r="S742" s="1"/>
      <c r="T742" s="1"/>
      <c r="U742" s="1"/>
    </row>
    <row r="743" spans="1:21" s="5" customFormat="1" x14ac:dyDescent="0.25">
      <c r="A743" s="100"/>
      <c r="B743" s="63" t="s">
        <v>18</v>
      </c>
      <c r="C743" s="69">
        <v>942</v>
      </c>
      <c r="D743" s="26" t="s">
        <v>8</v>
      </c>
      <c r="E743" s="26"/>
      <c r="F743" s="26"/>
      <c r="G743" s="66"/>
      <c r="H743" s="26"/>
      <c r="I743" s="26"/>
      <c r="J743" s="26"/>
      <c r="K743" s="62">
        <f>SUM(K744)</f>
        <v>25.1</v>
      </c>
      <c r="M743" s="1"/>
      <c r="N743" s="1"/>
      <c r="O743" s="1"/>
      <c r="P743" s="1"/>
      <c r="Q743" s="1"/>
      <c r="R743" s="1"/>
      <c r="S743" s="1"/>
      <c r="T743" s="1"/>
      <c r="U743" s="1"/>
    </row>
    <row r="744" spans="1:21" s="5" customFormat="1" x14ac:dyDescent="0.25">
      <c r="A744" s="100"/>
      <c r="B744" s="63" t="s">
        <v>206</v>
      </c>
      <c r="C744" s="69">
        <v>942</v>
      </c>
      <c r="D744" s="26" t="s">
        <v>8</v>
      </c>
      <c r="E744" s="26" t="s">
        <v>7</v>
      </c>
      <c r="F744" s="26"/>
      <c r="G744" s="66"/>
      <c r="H744" s="26"/>
      <c r="I744" s="26"/>
      <c r="J744" s="26"/>
      <c r="K744" s="62">
        <f>SUM(K745)</f>
        <v>25.1</v>
      </c>
      <c r="M744" s="1"/>
      <c r="N744" s="1"/>
      <c r="O744" s="1"/>
      <c r="P744" s="1"/>
      <c r="Q744" s="1"/>
      <c r="R744" s="1"/>
      <c r="S744" s="1"/>
      <c r="T744" s="1"/>
      <c r="U744" s="1"/>
    </row>
    <row r="745" spans="1:21" s="5" customFormat="1" x14ac:dyDescent="0.25">
      <c r="A745" s="100"/>
      <c r="B745" s="63" t="s">
        <v>331</v>
      </c>
      <c r="C745" s="69">
        <v>942</v>
      </c>
      <c r="D745" s="26" t="s">
        <v>8</v>
      </c>
      <c r="E745" s="26" t="s">
        <v>7</v>
      </c>
      <c r="F745" s="26" t="s">
        <v>23</v>
      </c>
      <c r="G745" s="66"/>
      <c r="H745" s="26"/>
      <c r="I745" s="26"/>
      <c r="J745" s="26"/>
      <c r="K745" s="62">
        <f>SUM(K746)</f>
        <v>25.1</v>
      </c>
      <c r="M745" s="1"/>
      <c r="N745" s="1"/>
      <c r="O745" s="1"/>
      <c r="P745" s="1"/>
      <c r="Q745" s="1"/>
      <c r="R745" s="1"/>
      <c r="S745" s="1"/>
      <c r="T745" s="1"/>
      <c r="U745" s="1"/>
    </row>
    <row r="746" spans="1:21" s="5" customFormat="1" ht="31.2" x14ac:dyDescent="0.25">
      <c r="A746" s="100"/>
      <c r="B746" s="63" t="s">
        <v>412</v>
      </c>
      <c r="C746" s="69">
        <v>942</v>
      </c>
      <c r="D746" s="26" t="s">
        <v>8</v>
      </c>
      <c r="E746" s="26" t="s">
        <v>7</v>
      </c>
      <c r="F746" s="26" t="s">
        <v>23</v>
      </c>
      <c r="G746" s="66">
        <v>1</v>
      </c>
      <c r="H746" s="26"/>
      <c r="I746" s="26"/>
      <c r="J746" s="26"/>
      <c r="K746" s="62">
        <f>SUM(K747)</f>
        <v>25.1</v>
      </c>
      <c r="M746" s="1"/>
      <c r="N746" s="1"/>
      <c r="O746" s="1"/>
      <c r="P746" s="1"/>
      <c r="Q746" s="1"/>
      <c r="R746" s="1"/>
      <c r="S746" s="1"/>
      <c r="T746" s="1"/>
      <c r="U746" s="1"/>
    </row>
    <row r="747" spans="1:21" s="5" customFormat="1" ht="62.4" x14ac:dyDescent="0.25">
      <c r="A747" s="100"/>
      <c r="B747" s="63" t="s">
        <v>413</v>
      </c>
      <c r="C747" s="69">
        <v>942</v>
      </c>
      <c r="D747" s="26" t="s">
        <v>8</v>
      </c>
      <c r="E747" s="26" t="s">
        <v>7</v>
      </c>
      <c r="F747" s="26" t="s">
        <v>23</v>
      </c>
      <c r="G747" s="66">
        <v>1</v>
      </c>
      <c r="H747" s="26" t="s">
        <v>2</v>
      </c>
      <c r="I747" s="26"/>
      <c r="J747" s="26"/>
      <c r="K747" s="62">
        <f>SUM(K748)</f>
        <v>25.1</v>
      </c>
      <c r="M747" s="1"/>
      <c r="N747" s="1"/>
      <c r="O747" s="1"/>
      <c r="P747" s="1"/>
      <c r="Q747" s="1"/>
      <c r="R747" s="1"/>
      <c r="S747" s="1"/>
      <c r="T747" s="1"/>
      <c r="U747" s="1"/>
    </row>
    <row r="748" spans="1:21" s="5" customFormat="1" x14ac:dyDescent="0.25">
      <c r="A748" s="100"/>
      <c r="B748" s="63" t="s">
        <v>208</v>
      </c>
      <c r="C748" s="69">
        <v>942</v>
      </c>
      <c r="D748" s="26" t="s">
        <v>8</v>
      </c>
      <c r="E748" s="26" t="s">
        <v>7</v>
      </c>
      <c r="F748" s="26" t="s">
        <v>23</v>
      </c>
      <c r="G748" s="66">
        <v>1</v>
      </c>
      <c r="H748" s="26" t="s">
        <v>2</v>
      </c>
      <c r="I748" s="26" t="s">
        <v>207</v>
      </c>
      <c r="J748" s="26"/>
      <c r="K748" s="62">
        <f>K749</f>
        <v>25.1</v>
      </c>
      <c r="M748" s="1"/>
      <c r="N748" s="1"/>
      <c r="O748" s="1"/>
      <c r="P748" s="1"/>
      <c r="Q748" s="1"/>
      <c r="R748" s="1"/>
      <c r="S748" s="1"/>
      <c r="T748" s="1"/>
      <c r="U748" s="1"/>
    </row>
    <row r="749" spans="1:21" ht="31.2" x14ac:dyDescent="0.25">
      <c r="A749" s="100"/>
      <c r="B749" s="63" t="s">
        <v>117</v>
      </c>
      <c r="C749" s="69">
        <v>942</v>
      </c>
      <c r="D749" s="26" t="s">
        <v>8</v>
      </c>
      <c r="E749" s="26" t="s">
        <v>7</v>
      </c>
      <c r="F749" s="26" t="s">
        <v>23</v>
      </c>
      <c r="G749" s="66">
        <v>1</v>
      </c>
      <c r="H749" s="26" t="s">
        <v>2</v>
      </c>
      <c r="I749" s="26" t="s">
        <v>207</v>
      </c>
      <c r="J749" s="26" t="s">
        <v>48</v>
      </c>
      <c r="K749" s="62">
        <v>25.1</v>
      </c>
    </row>
    <row r="750" spans="1:21" ht="35.25" customHeight="1" x14ac:dyDescent="0.25">
      <c r="A750" s="100" t="s">
        <v>10</v>
      </c>
      <c r="B750" s="63" t="s">
        <v>332</v>
      </c>
      <c r="C750" s="67" t="s">
        <v>120</v>
      </c>
      <c r="D750" s="26"/>
      <c r="E750" s="26"/>
      <c r="F750" s="26"/>
      <c r="G750" s="26"/>
      <c r="H750" s="26"/>
      <c r="I750" s="26"/>
      <c r="J750" s="26"/>
      <c r="K750" s="62">
        <f>SUM(K751)</f>
        <v>20239.8</v>
      </c>
      <c r="L750" s="31"/>
      <c r="M750" s="45"/>
    </row>
    <row r="751" spans="1:21" x14ac:dyDescent="0.25">
      <c r="A751" s="100"/>
      <c r="B751" s="63" t="s">
        <v>1</v>
      </c>
      <c r="C751" s="67" t="s">
        <v>120</v>
      </c>
      <c r="D751" s="26" t="s">
        <v>2</v>
      </c>
      <c r="E751" s="26"/>
      <c r="F751" s="26"/>
      <c r="G751" s="26"/>
      <c r="H751" s="26"/>
      <c r="I751" s="26"/>
      <c r="J751" s="26"/>
      <c r="K751" s="62">
        <f t="shared" ref="K751:K753" si="33">SUM(K752)</f>
        <v>20239.8</v>
      </c>
    </row>
    <row r="752" spans="1:21" x14ac:dyDescent="0.25">
      <c r="A752" s="100"/>
      <c r="B752" s="63" t="s">
        <v>9</v>
      </c>
      <c r="C752" s="67" t="s">
        <v>120</v>
      </c>
      <c r="D752" s="26" t="s">
        <v>2</v>
      </c>
      <c r="E752" s="26" t="s">
        <v>39</v>
      </c>
      <c r="F752" s="26"/>
      <c r="G752" s="26"/>
      <c r="H752" s="26"/>
      <c r="I752" s="26"/>
      <c r="J752" s="26"/>
      <c r="K752" s="62">
        <f>SUM(K753)</f>
        <v>20239.8</v>
      </c>
    </row>
    <row r="753" spans="1:21" ht="31.2" x14ac:dyDescent="0.25">
      <c r="A753" s="100"/>
      <c r="B753" s="63" t="s">
        <v>284</v>
      </c>
      <c r="C753" s="67" t="s">
        <v>120</v>
      </c>
      <c r="D753" s="26" t="s">
        <v>2</v>
      </c>
      <c r="E753" s="26" t="s">
        <v>39</v>
      </c>
      <c r="F753" s="26" t="s">
        <v>122</v>
      </c>
      <c r="G753" s="26"/>
      <c r="H753" s="26"/>
      <c r="I753" s="26"/>
      <c r="J753" s="26"/>
      <c r="K753" s="62">
        <f t="shared" si="33"/>
        <v>20239.8</v>
      </c>
    </row>
    <row r="754" spans="1:21" ht="31.2" x14ac:dyDescent="0.25">
      <c r="A754" s="100"/>
      <c r="B754" s="63" t="s">
        <v>285</v>
      </c>
      <c r="C754" s="67" t="s">
        <v>120</v>
      </c>
      <c r="D754" s="26" t="s">
        <v>2</v>
      </c>
      <c r="E754" s="26" t="s">
        <v>39</v>
      </c>
      <c r="F754" s="26" t="s">
        <v>122</v>
      </c>
      <c r="G754" s="26" t="s">
        <v>87</v>
      </c>
      <c r="H754" s="26"/>
      <c r="I754" s="26"/>
      <c r="J754" s="26"/>
      <c r="K754" s="62">
        <f>SUM(K755+K767+K770+K773+K777)</f>
        <v>20239.8</v>
      </c>
    </row>
    <row r="755" spans="1:21" ht="50.25" customHeight="1" x14ac:dyDescent="0.25">
      <c r="A755" s="100"/>
      <c r="B755" s="63" t="s">
        <v>333</v>
      </c>
      <c r="C755" s="67" t="s">
        <v>120</v>
      </c>
      <c r="D755" s="26" t="s">
        <v>2</v>
      </c>
      <c r="E755" s="26" t="s">
        <v>39</v>
      </c>
      <c r="F755" s="26" t="s">
        <v>122</v>
      </c>
      <c r="G755" s="26" t="s">
        <v>87</v>
      </c>
      <c r="H755" s="26" t="s">
        <v>2</v>
      </c>
      <c r="I755" s="26"/>
      <c r="J755" s="26"/>
      <c r="K755" s="62">
        <f>SUM(K756+K761+K765+K763)</f>
        <v>12356.300000000001</v>
      </c>
    </row>
    <row r="756" spans="1:21" x14ac:dyDescent="0.25">
      <c r="A756" s="100"/>
      <c r="B756" s="63" t="s">
        <v>46</v>
      </c>
      <c r="C756" s="67" t="s">
        <v>120</v>
      </c>
      <c r="D756" s="26" t="s">
        <v>2</v>
      </c>
      <c r="E756" s="26" t="s">
        <v>39</v>
      </c>
      <c r="F756" s="26" t="s">
        <v>122</v>
      </c>
      <c r="G756" s="26" t="s">
        <v>87</v>
      </c>
      <c r="H756" s="26" t="s">
        <v>2</v>
      </c>
      <c r="I756" s="26" t="s">
        <v>76</v>
      </c>
      <c r="J756" s="26"/>
      <c r="K756" s="62">
        <f>SUM(K757:K760)</f>
        <v>11999.6</v>
      </c>
    </row>
    <row r="757" spans="1:21" ht="46.8" x14ac:dyDescent="0.25">
      <c r="A757" s="100"/>
      <c r="B757" s="63" t="s">
        <v>116</v>
      </c>
      <c r="C757" s="67" t="s">
        <v>120</v>
      </c>
      <c r="D757" s="26" t="s">
        <v>2</v>
      </c>
      <c r="E757" s="26" t="s">
        <v>39</v>
      </c>
      <c r="F757" s="26" t="s">
        <v>122</v>
      </c>
      <c r="G757" s="26" t="s">
        <v>87</v>
      </c>
      <c r="H757" s="26" t="s">
        <v>2</v>
      </c>
      <c r="I757" s="26" t="s">
        <v>76</v>
      </c>
      <c r="J757" s="26" t="s">
        <v>47</v>
      </c>
      <c r="K757" s="62">
        <f>10329.7+538.9</f>
        <v>10868.6</v>
      </c>
    </row>
    <row r="758" spans="1:21" ht="31.2" x14ac:dyDescent="0.25">
      <c r="A758" s="100"/>
      <c r="B758" s="63" t="s">
        <v>117</v>
      </c>
      <c r="C758" s="67" t="s">
        <v>120</v>
      </c>
      <c r="D758" s="26" t="s">
        <v>2</v>
      </c>
      <c r="E758" s="26" t="s">
        <v>39</v>
      </c>
      <c r="F758" s="26" t="s">
        <v>122</v>
      </c>
      <c r="G758" s="26" t="s">
        <v>87</v>
      </c>
      <c r="H758" s="26" t="s">
        <v>2</v>
      </c>
      <c r="I758" s="26" t="s">
        <v>76</v>
      </c>
      <c r="J758" s="26" t="s">
        <v>48</v>
      </c>
      <c r="K758" s="62">
        <f>11460.7-10337.7</f>
        <v>1123</v>
      </c>
    </row>
    <row r="759" spans="1:21" x14ac:dyDescent="0.25">
      <c r="A759" s="100"/>
      <c r="B759" s="63" t="s">
        <v>54</v>
      </c>
      <c r="C759" s="67" t="s">
        <v>120</v>
      </c>
      <c r="D759" s="26" t="s">
        <v>2</v>
      </c>
      <c r="E759" s="26" t="s">
        <v>39</v>
      </c>
      <c r="F759" s="26" t="s">
        <v>122</v>
      </c>
      <c r="G759" s="26" t="s">
        <v>87</v>
      </c>
      <c r="H759" s="26" t="s">
        <v>2</v>
      </c>
      <c r="I759" s="26" t="s">
        <v>76</v>
      </c>
      <c r="J759" s="26" t="s">
        <v>55</v>
      </c>
      <c r="K759" s="62"/>
    </row>
    <row r="760" spans="1:21" x14ac:dyDescent="0.25">
      <c r="A760" s="100"/>
      <c r="B760" s="63" t="s">
        <v>49</v>
      </c>
      <c r="C760" s="67" t="s">
        <v>120</v>
      </c>
      <c r="D760" s="26" t="s">
        <v>2</v>
      </c>
      <c r="E760" s="26" t="s">
        <v>39</v>
      </c>
      <c r="F760" s="26" t="s">
        <v>122</v>
      </c>
      <c r="G760" s="26" t="s">
        <v>87</v>
      </c>
      <c r="H760" s="26" t="s">
        <v>2</v>
      </c>
      <c r="I760" s="26" t="s">
        <v>76</v>
      </c>
      <c r="J760" s="26" t="s">
        <v>50</v>
      </c>
      <c r="K760" s="62">
        <v>8</v>
      </c>
    </row>
    <row r="761" spans="1:21" s="5" customFormat="1" ht="15.75" customHeight="1" x14ac:dyDescent="0.25">
      <c r="A761" s="100"/>
      <c r="B761" s="63" t="s">
        <v>205</v>
      </c>
      <c r="C761" s="69">
        <v>947</v>
      </c>
      <c r="D761" s="26" t="s">
        <v>2</v>
      </c>
      <c r="E761" s="26" t="s">
        <v>39</v>
      </c>
      <c r="F761" s="26" t="s">
        <v>122</v>
      </c>
      <c r="G761" s="66">
        <v>1</v>
      </c>
      <c r="H761" s="26" t="s">
        <v>2</v>
      </c>
      <c r="I761" s="26" t="s">
        <v>204</v>
      </c>
      <c r="J761" s="26"/>
      <c r="K761" s="62">
        <f>SUM(K762)</f>
        <v>26.7</v>
      </c>
      <c r="M761" s="1"/>
      <c r="N761" s="1"/>
      <c r="O761" s="1"/>
      <c r="P761" s="1"/>
      <c r="Q761" s="1"/>
      <c r="R761" s="1"/>
      <c r="S761" s="1"/>
      <c r="T761" s="1"/>
      <c r="U761" s="1"/>
    </row>
    <row r="762" spans="1:21" s="5" customFormat="1" ht="31.2" x14ac:dyDescent="0.25">
      <c r="A762" s="100"/>
      <c r="B762" s="63" t="s">
        <v>117</v>
      </c>
      <c r="C762" s="69">
        <v>947</v>
      </c>
      <c r="D762" s="26" t="s">
        <v>2</v>
      </c>
      <c r="E762" s="26" t="s">
        <v>39</v>
      </c>
      <c r="F762" s="26" t="s">
        <v>122</v>
      </c>
      <c r="G762" s="66">
        <v>1</v>
      </c>
      <c r="H762" s="26" t="s">
        <v>2</v>
      </c>
      <c r="I762" s="26" t="s">
        <v>204</v>
      </c>
      <c r="J762" s="26" t="s">
        <v>48</v>
      </c>
      <c r="K762" s="62">
        <v>26.7</v>
      </c>
      <c r="M762" s="1"/>
      <c r="N762" s="1"/>
      <c r="O762" s="1"/>
      <c r="P762" s="1"/>
      <c r="Q762" s="1"/>
      <c r="R762" s="1"/>
      <c r="S762" s="1"/>
      <c r="T762" s="1"/>
      <c r="U762" s="1"/>
    </row>
    <row r="763" spans="1:21" s="5" customFormat="1" x14ac:dyDescent="0.25">
      <c r="A763" s="100"/>
      <c r="B763" s="28" t="s">
        <v>208</v>
      </c>
      <c r="C763" s="69">
        <v>947</v>
      </c>
      <c r="D763" s="26" t="s">
        <v>2</v>
      </c>
      <c r="E763" s="26" t="s">
        <v>39</v>
      </c>
      <c r="F763" s="26" t="s">
        <v>122</v>
      </c>
      <c r="G763" s="26" t="s">
        <v>87</v>
      </c>
      <c r="H763" s="26" t="s">
        <v>2</v>
      </c>
      <c r="I763" s="26" t="s">
        <v>207</v>
      </c>
      <c r="J763" s="26"/>
      <c r="K763" s="62">
        <f>K764</f>
        <v>0</v>
      </c>
      <c r="M763" s="1"/>
      <c r="N763" s="1"/>
      <c r="O763" s="1"/>
      <c r="P763" s="1"/>
      <c r="Q763" s="1"/>
      <c r="R763" s="1"/>
      <c r="S763" s="1"/>
      <c r="T763" s="1"/>
      <c r="U763" s="1"/>
    </row>
    <row r="764" spans="1:21" s="5" customFormat="1" ht="46.8" x14ac:dyDescent="0.25">
      <c r="A764" s="100"/>
      <c r="B764" s="63" t="s">
        <v>116</v>
      </c>
      <c r="C764" s="69">
        <v>947</v>
      </c>
      <c r="D764" s="26" t="s">
        <v>2</v>
      </c>
      <c r="E764" s="26" t="s">
        <v>39</v>
      </c>
      <c r="F764" s="26" t="s">
        <v>122</v>
      </c>
      <c r="G764" s="26" t="s">
        <v>87</v>
      </c>
      <c r="H764" s="26" t="s">
        <v>2</v>
      </c>
      <c r="I764" s="26" t="s">
        <v>207</v>
      </c>
      <c r="J764" s="26" t="s">
        <v>47</v>
      </c>
      <c r="K764" s="62"/>
      <c r="M764" s="1"/>
      <c r="N764" s="1"/>
      <c r="O764" s="1"/>
      <c r="P764" s="1"/>
      <c r="Q764" s="1"/>
      <c r="R764" s="1"/>
      <c r="S764" s="1"/>
      <c r="T764" s="1"/>
      <c r="U764" s="1"/>
    </row>
    <row r="765" spans="1:21" s="5" customFormat="1" ht="31.2" x14ac:dyDescent="0.25">
      <c r="A765" s="100"/>
      <c r="B765" s="63" t="s">
        <v>209</v>
      </c>
      <c r="C765" s="69">
        <v>947</v>
      </c>
      <c r="D765" s="26" t="s">
        <v>2</v>
      </c>
      <c r="E765" s="26" t="s">
        <v>39</v>
      </c>
      <c r="F765" s="26" t="s">
        <v>122</v>
      </c>
      <c r="G765" s="66">
        <v>1</v>
      </c>
      <c r="H765" s="26" t="s">
        <v>2</v>
      </c>
      <c r="I765" s="26" t="s">
        <v>210</v>
      </c>
      <c r="J765" s="26"/>
      <c r="K765" s="62">
        <f>SUM(K766)</f>
        <v>330</v>
      </c>
      <c r="M765" s="1"/>
      <c r="N765" s="1"/>
      <c r="O765" s="1"/>
      <c r="P765" s="1"/>
      <c r="Q765" s="1"/>
      <c r="R765" s="1"/>
      <c r="S765" s="1"/>
      <c r="T765" s="1"/>
      <c r="U765" s="1"/>
    </row>
    <row r="766" spans="1:21" s="5" customFormat="1" ht="31.2" x14ac:dyDescent="0.25">
      <c r="A766" s="100"/>
      <c r="B766" s="63" t="s">
        <v>117</v>
      </c>
      <c r="C766" s="69">
        <v>947</v>
      </c>
      <c r="D766" s="26" t="s">
        <v>2</v>
      </c>
      <c r="E766" s="26" t="s">
        <v>39</v>
      </c>
      <c r="F766" s="26" t="s">
        <v>122</v>
      </c>
      <c r="G766" s="66">
        <v>1</v>
      </c>
      <c r="H766" s="26" t="s">
        <v>2</v>
      </c>
      <c r="I766" s="26" t="s">
        <v>210</v>
      </c>
      <c r="J766" s="26" t="s">
        <v>48</v>
      </c>
      <c r="K766" s="62">
        <v>330</v>
      </c>
      <c r="M766" s="1"/>
      <c r="N766" s="1"/>
      <c r="O766" s="1"/>
      <c r="P766" s="1"/>
      <c r="Q766" s="1"/>
      <c r="R766" s="1"/>
      <c r="S766" s="1"/>
      <c r="T766" s="1"/>
      <c r="U766" s="1"/>
    </row>
    <row r="767" spans="1:21" s="5" customFormat="1" ht="46.8" x14ac:dyDescent="0.25">
      <c r="A767" s="100"/>
      <c r="B767" s="63" t="s">
        <v>417</v>
      </c>
      <c r="C767" s="67" t="s">
        <v>120</v>
      </c>
      <c r="D767" s="26" t="s">
        <v>2</v>
      </c>
      <c r="E767" s="26" t="s">
        <v>39</v>
      </c>
      <c r="F767" s="26" t="s">
        <v>122</v>
      </c>
      <c r="G767" s="26" t="s">
        <v>87</v>
      </c>
      <c r="H767" s="26" t="s">
        <v>4</v>
      </c>
      <c r="I767" s="26"/>
      <c r="J767" s="26"/>
      <c r="K767" s="62">
        <f t="shared" ref="K767:K768" si="34">K768</f>
        <v>6359.4</v>
      </c>
      <c r="M767" s="1"/>
      <c r="N767" s="1"/>
      <c r="O767" s="1"/>
      <c r="P767" s="1"/>
      <c r="Q767" s="1"/>
      <c r="R767" s="1"/>
      <c r="S767" s="1"/>
      <c r="T767" s="1"/>
      <c r="U767" s="1"/>
    </row>
    <row r="768" spans="1:21" s="5" customFormat="1" ht="46.8" x14ac:dyDescent="0.25">
      <c r="A768" s="100"/>
      <c r="B768" s="63" t="s">
        <v>65</v>
      </c>
      <c r="C768" s="67" t="s">
        <v>120</v>
      </c>
      <c r="D768" s="26" t="s">
        <v>2</v>
      </c>
      <c r="E768" s="26" t="s">
        <v>39</v>
      </c>
      <c r="F768" s="26" t="s">
        <v>122</v>
      </c>
      <c r="G768" s="26" t="s">
        <v>87</v>
      </c>
      <c r="H768" s="26" t="s">
        <v>4</v>
      </c>
      <c r="I768" s="26" t="s">
        <v>82</v>
      </c>
      <c r="J768" s="26"/>
      <c r="K768" s="62">
        <f t="shared" si="34"/>
        <v>6359.4</v>
      </c>
      <c r="M768" s="1"/>
      <c r="N768" s="1"/>
      <c r="O768" s="1"/>
      <c r="P768" s="1"/>
      <c r="Q768" s="1"/>
      <c r="R768" s="1"/>
      <c r="S768" s="1"/>
      <c r="T768" s="1"/>
      <c r="U768" s="1"/>
    </row>
    <row r="769" spans="1:21" s="5" customFormat="1" ht="31.2" x14ac:dyDescent="0.25">
      <c r="A769" s="100"/>
      <c r="B769" s="38" t="s">
        <v>115</v>
      </c>
      <c r="C769" s="67" t="s">
        <v>120</v>
      </c>
      <c r="D769" s="26" t="s">
        <v>2</v>
      </c>
      <c r="E769" s="26" t="s">
        <v>39</v>
      </c>
      <c r="F769" s="26" t="s">
        <v>122</v>
      </c>
      <c r="G769" s="26" t="s">
        <v>87</v>
      </c>
      <c r="H769" s="26" t="s">
        <v>4</v>
      </c>
      <c r="I769" s="26" t="s">
        <v>82</v>
      </c>
      <c r="J769" s="26" t="s">
        <v>58</v>
      </c>
      <c r="K769" s="62">
        <v>6359.4</v>
      </c>
      <c r="M769" s="1"/>
      <c r="N769" s="1"/>
      <c r="O769" s="1"/>
      <c r="P769" s="1"/>
      <c r="Q769" s="1"/>
      <c r="R769" s="1"/>
      <c r="S769" s="1"/>
      <c r="T769" s="1"/>
      <c r="U769" s="1"/>
    </row>
    <row r="770" spans="1:21" s="5" customFormat="1" ht="31.2" x14ac:dyDescent="0.25">
      <c r="A770" s="100"/>
      <c r="B770" s="63" t="s">
        <v>418</v>
      </c>
      <c r="C770" s="67" t="s">
        <v>120</v>
      </c>
      <c r="D770" s="26" t="s">
        <v>2</v>
      </c>
      <c r="E770" s="26" t="s">
        <v>39</v>
      </c>
      <c r="F770" s="26" t="s">
        <v>122</v>
      </c>
      <c r="G770" s="26" t="s">
        <v>87</v>
      </c>
      <c r="H770" s="26" t="s">
        <v>5</v>
      </c>
      <c r="I770" s="26"/>
      <c r="J770" s="26"/>
      <c r="K770" s="62">
        <f t="shared" ref="K770:K771" si="35">SUM(K771)</f>
        <v>500.1</v>
      </c>
      <c r="M770" s="1"/>
      <c r="N770" s="1"/>
      <c r="O770" s="1"/>
      <c r="P770" s="1"/>
      <c r="Q770" s="1"/>
      <c r="R770" s="1"/>
      <c r="S770" s="1"/>
      <c r="T770" s="1"/>
      <c r="U770" s="1"/>
    </row>
    <row r="771" spans="1:21" s="5" customFormat="1" ht="46.8" x14ac:dyDescent="0.25">
      <c r="A771" s="100"/>
      <c r="B771" s="63" t="s">
        <v>334</v>
      </c>
      <c r="C771" s="67" t="s">
        <v>120</v>
      </c>
      <c r="D771" s="26" t="s">
        <v>2</v>
      </c>
      <c r="E771" s="26" t="s">
        <v>39</v>
      </c>
      <c r="F771" s="26" t="s">
        <v>122</v>
      </c>
      <c r="G771" s="26" t="s">
        <v>87</v>
      </c>
      <c r="H771" s="26" t="s">
        <v>5</v>
      </c>
      <c r="I771" s="26" t="s">
        <v>140</v>
      </c>
      <c r="J771" s="26"/>
      <c r="K771" s="62">
        <f t="shared" si="35"/>
        <v>500.1</v>
      </c>
      <c r="M771" s="1"/>
      <c r="N771" s="1"/>
      <c r="O771" s="1"/>
      <c r="P771" s="1"/>
      <c r="Q771" s="1"/>
      <c r="R771" s="1"/>
      <c r="S771" s="1"/>
      <c r="T771" s="1"/>
      <c r="U771" s="1"/>
    </row>
    <row r="772" spans="1:21" s="5" customFormat="1" ht="31.2" x14ac:dyDescent="0.25">
      <c r="A772" s="100"/>
      <c r="B772" s="63" t="s">
        <v>117</v>
      </c>
      <c r="C772" s="67" t="s">
        <v>120</v>
      </c>
      <c r="D772" s="26" t="s">
        <v>2</v>
      </c>
      <c r="E772" s="26" t="s">
        <v>39</v>
      </c>
      <c r="F772" s="26" t="s">
        <v>122</v>
      </c>
      <c r="G772" s="26" t="s">
        <v>87</v>
      </c>
      <c r="H772" s="26" t="s">
        <v>5</v>
      </c>
      <c r="I772" s="26" t="s">
        <v>140</v>
      </c>
      <c r="J772" s="26" t="s">
        <v>48</v>
      </c>
      <c r="K772" s="62">
        <v>500.1</v>
      </c>
      <c r="M772" s="1"/>
      <c r="N772" s="1"/>
      <c r="O772" s="1"/>
      <c r="P772" s="1"/>
      <c r="Q772" s="1"/>
      <c r="R772" s="1"/>
      <c r="S772" s="1"/>
      <c r="T772" s="1"/>
      <c r="U772" s="1"/>
    </row>
    <row r="773" spans="1:21" s="5" customFormat="1" ht="31.2" x14ac:dyDescent="0.25">
      <c r="A773" s="100"/>
      <c r="B773" s="63" t="s">
        <v>157</v>
      </c>
      <c r="C773" s="67" t="s">
        <v>120</v>
      </c>
      <c r="D773" s="26" t="s">
        <v>2</v>
      </c>
      <c r="E773" s="26" t="s">
        <v>39</v>
      </c>
      <c r="F773" s="26" t="s">
        <v>122</v>
      </c>
      <c r="G773" s="26" t="s">
        <v>87</v>
      </c>
      <c r="H773" s="26" t="s">
        <v>6</v>
      </c>
      <c r="I773" s="26"/>
      <c r="J773" s="26"/>
      <c r="K773" s="62">
        <f>SUM(K774)</f>
        <v>998.9</v>
      </c>
      <c r="M773" s="1"/>
      <c r="N773" s="1"/>
      <c r="O773" s="1"/>
      <c r="P773" s="1"/>
      <c r="Q773" s="1"/>
      <c r="R773" s="1"/>
      <c r="S773" s="1"/>
      <c r="T773" s="1"/>
      <c r="U773" s="1"/>
    </row>
    <row r="774" spans="1:21" s="5" customFormat="1" ht="30" customHeight="1" x14ac:dyDescent="0.25">
      <c r="A774" s="100"/>
      <c r="B774" s="63" t="s">
        <v>158</v>
      </c>
      <c r="C774" s="67" t="s">
        <v>120</v>
      </c>
      <c r="D774" s="26" t="s">
        <v>2</v>
      </c>
      <c r="E774" s="26" t="s">
        <v>39</v>
      </c>
      <c r="F774" s="26" t="s">
        <v>122</v>
      </c>
      <c r="G774" s="26" t="s">
        <v>87</v>
      </c>
      <c r="H774" s="26" t="s">
        <v>6</v>
      </c>
      <c r="I774" s="26" t="s">
        <v>156</v>
      </c>
      <c r="J774" s="26"/>
      <c r="K774" s="62">
        <f>SUM(K775+K776)</f>
        <v>998.9</v>
      </c>
      <c r="M774" s="1"/>
      <c r="N774" s="1"/>
      <c r="O774" s="1"/>
      <c r="P774" s="1"/>
      <c r="Q774" s="1"/>
      <c r="R774" s="1"/>
      <c r="S774" s="1"/>
      <c r="T774" s="1"/>
      <c r="U774" s="1"/>
    </row>
    <row r="775" spans="1:21" s="5" customFormat="1" ht="31.2" x14ac:dyDescent="0.25">
      <c r="A775" s="100"/>
      <c r="B775" s="63" t="s">
        <v>117</v>
      </c>
      <c r="C775" s="67" t="s">
        <v>120</v>
      </c>
      <c r="D775" s="26" t="s">
        <v>2</v>
      </c>
      <c r="E775" s="26" t="s">
        <v>39</v>
      </c>
      <c r="F775" s="26" t="s">
        <v>122</v>
      </c>
      <c r="G775" s="26" t="s">
        <v>87</v>
      </c>
      <c r="H775" s="26" t="s">
        <v>6</v>
      </c>
      <c r="I775" s="26" t="s">
        <v>156</v>
      </c>
      <c r="J775" s="26" t="s">
        <v>48</v>
      </c>
      <c r="K775" s="62">
        <v>608</v>
      </c>
      <c r="M775" s="1"/>
      <c r="N775" s="1"/>
      <c r="O775" s="1"/>
      <c r="P775" s="1"/>
      <c r="Q775" s="1"/>
      <c r="R775" s="1"/>
      <c r="S775" s="1"/>
      <c r="T775" s="1"/>
      <c r="U775" s="1"/>
    </row>
    <row r="776" spans="1:21" s="5" customFormat="1" x14ac:dyDescent="0.25">
      <c r="A776" s="100"/>
      <c r="B776" s="63" t="s">
        <v>49</v>
      </c>
      <c r="C776" s="67" t="s">
        <v>120</v>
      </c>
      <c r="D776" s="26" t="s">
        <v>2</v>
      </c>
      <c r="E776" s="26" t="s">
        <v>39</v>
      </c>
      <c r="F776" s="26" t="s">
        <v>122</v>
      </c>
      <c r="G776" s="26" t="s">
        <v>87</v>
      </c>
      <c r="H776" s="26" t="s">
        <v>6</v>
      </c>
      <c r="I776" s="26" t="s">
        <v>156</v>
      </c>
      <c r="J776" s="26" t="s">
        <v>50</v>
      </c>
      <c r="K776" s="62">
        <v>390.9</v>
      </c>
      <c r="M776" s="1"/>
      <c r="N776" s="1"/>
      <c r="O776" s="1"/>
      <c r="P776" s="1"/>
      <c r="Q776" s="1"/>
      <c r="R776" s="1"/>
      <c r="S776" s="1"/>
      <c r="T776" s="1"/>
      <c r="U776" s="1"/>
    </row>
    <row r="777" spans="1:21" s="5" customFormat="1" ht="51" customHeight="1" x14ac:dyDescent="0.25">
      <c r="A777" s="100"/>
      <c r="B777" s="63" t="s">
        <v>286</v>
      </c>
      <c r="C777" s="67" t="s">
        <v>120</v>
      </c>
      <c r="D777" s="26" t="s">
        <v>2</v>
      </c>
      <c r="E777" s="26" t="s">
        <v>39</v>
      </c>
      <c r="F777" s="26" t="s">
        <v>122</v>
      </c>
      <c r="G777" s="26" t="s">
        <v>87</v>
      </c>
      <c r="H777" s="26" t="s">
        <v>7</v>
      </c>
      <c r="I777" s="26"/>
      <c r="J777" s="26"/>
      <c r="K777" s="62">
        <f>SUM(K778)</f>
        <v>25.1</v>
      </c>
      <c r="M777" s="1"/>
      <c r="N777" s="1"/>
      <c r="O777" s="1"/>
      <c r="P777" s="1"/>
      <c r="Q777" s="1"/>
      <c r="R777" s="1"/>
      <c r="S777" s="1"/>
      <c r="T777" s="1"/>
      <c r="U777" s="1"/>
    </row>
    <row r="778" spans="1:21" s="5" customFormat="1" x14ac:dyDescent="0.25">
      <c r="A778" s="100"/>
      <c r="B778" s="28" t="s">
        <v>208</v>
      </c>
      <c r="C778" s="67" t="s">
        <v>120</v>
      </c>
      <c r="D778" s="26" t="s">
        <v>2</v>
      </c>
      <c r="E778" s="26" t="s">
        <v>39</v>
      </c>
      <c r="F778" s="26" t="s">
        <v>122</v>
      </c>
      <c r="G778" s="26" t="s">
        <v>87</v>
      </c>
      <c r="H778" s="26" t="s">
        <v>7</v>
      </c>
      <c r="I778" s="26" t="s">
        <v>207</v>
      </c>
      <c r="J778" s="26"/>
      <c r="K778" s="62">
        <f>SUM(K779)</f>
        <v>25.1</v>
      </c>
      <c r="M778" s="1"/>
      <c r="N778" s="1"/>
      <c r="O778" s="1"/>
      <c r="P778" s="1"/>
      <c r="Q778" s="1"/>
      <c r="R778" s="1"/>
      <c r="S778" s="1"/>
      <c r="T778" s="1"/>
      <c r="U778" s="1"/>
    </row>
    <row r="779" spans="1:21" s="5" customFormat="1" ht="35.25" customHeight="1" x14ac:dyDescent="0.25">
      <c r="A779" s="100"/>
      <c r="B779" s="63" t="s">
        <v>117</v>
      </c>
      <c r="C779" s="67" t="s">
        <v>120</v>
      </c>
      <c r="D779" s="26" t="s">
        <v>2</v>
      </c>
      <c r="E779" s="26" t="s">
        <v>39</v>
      </c>
      <c r="F779" s="26" t="s">
        <v>122</v>
      </c>
      <c r="G779" s="26" t="s">
        <v>87</v>
      </c>
      <c r="H779" s="26" t="s">
        <v>7</v>
      </c>
      <c r="I779" s="26" t="s">
        <v>207</v>
      </c>
      <c r="J779" s="26" t="s">
        <v>48</v>
      </c>
      <c r="K779" s="62">
        <v>25.1</v>
      </c>
      <c r="M779" s="1"/>
      <c r="N779" s="1"/>
      <c r="O779" s="1"/>
      <c r="P779" s="1"/>
      <c r="Q779" s="1"/>
      <c r="R779" s="1"/>
      <c r="S779" s="1"/>
      <c r="T779" s="1"/>
      <c r="U779" s="1"/>
    </row>
    <row r="780" spans="1:21" s="5" customFormat="1" ht="46.8" x14ac:dyDescent="0.25">
      <c r="A780" s="100" t="s">
        <v>89</v>
      </c>
      <c r="B780" s="43" t="s">
        <v>387</v>
      </c>
      <c r="C780" s="67" t="s">
        <v>43</v>
      </c>
      <c r="D780" s="26"/>
      <c r="E780" s="26"/>
      <c r="F780" s="26"/>
      <c r="G780" s="26"/>
      <c r="H780" s="26"/>
      <c r="I780" s="26"/>
      <c r="J780" s="26"/>
      <c r="K780" s="62">
        <f>SUM(K791+K781)</f>
        <v>64358.799999999988</v>
      </c>
      <c r="M780" s="1"/>
      <c r="N780" s="1"/>
      <c r="O780" s="1"/>
      <c r="P780" s="1"/>
      <c r="Q780" s="1"/>
      <c r="R780" s="1"/>
      <c r="S780" s="1"/>
      <c r="T780" s="1"/>
      <c r="U780" s="1"/>
    </row>
    <row r="781" spans="1:21" s="5" customFormat="1" x14ac:dyDescent="0.25">
      <c r="A781" s="100"/>
      <c r="B781" s="46" t="s">
        <v>18</v>
      </c>
      <c r="C781" s="69">
        <v>953</v>
      </c>
      <c r="D781" s="26" t="s">
        <v>8</v>
      </c>
      <c r="E781" s="26"/>
      <c r="F781" s="26"/>
      <c r="G781" s="66"/>
      <c r="H781" s="26"/>
      <c r="I781" s="26"/>
      <c r="J781" s="26"/>
      <c r="K781" s="62">
        <f>SUM(K782)</f>
        <v>222.7</v>
      </c>
      <c r="M781" s="1"/>
      <c r="N781" s="1"/>
      <c r="O781" s="1"/>
      <c r="P781" s="1"/>
      <c r="Q781" s="1"/>
      <c r="R781" s="1"/>
      <c r="S781" s="1"/>
      <c r="T781" s="1"/>
      <c r="U781" s="1"/>
    </row>
    <row r="782" spans="1:21" s="5" customFormat="1" x14ac:dyDescent="0.25">
      <c r="A782" s="100"/>
      <c r="B782" s="46" t="s">
        <v>27</v>
      </c>
      <c r="C782" s="69">
        <v>953</v>
      </c>
      <c r="D782" s="26" t="s">
        <v>8</v>
      </c>
      <c r="E782" s="26" t="s">
        <v>24</v>
      </c>
      <c r="F782" s="26"/>
      <c r="G782" s="66"/>
      <c r="H782" s="26"/>
      <c r="I782" s="26"/>
      <c r="J782" s="26"/>
      <c r="K782" s="62">
        <f t="shared" ref="K782" si="36">K783</f>
        <v>222.7</v>
      </c>
      <c r="M782" s="1"/>
      <c r="N782" s="1"/>
      <c r="O782" s="1"/>
      <c r="P782" s="1"/>
      <c r="Q782" s="1"/>
      <c r="R782" s="1"/>
      <c r="S782" s="1"/>
      <c r="T782" s="1"/>
      <c r="U782" s="1"/>
    </row>
    <row r="783" spans="1:21" s="5" customFormat="1" ht="31.2" x14ac:dyDescent="0.25">
      <c r="A783" s="100"/>
      <c r="B783" s="30" t="s">
        <v>358</v>
      </c>
      <c r="C783" s="69">
        <v>953</v>
      </c>
      <c r="D783" s="26" t="s">
        <v>8</v>
      </c>
      <c r="E783" s="26" t="s">
        <v>24</v>
      </c>
      <c r="F783" s="26" t="s">
        <v>21</v>
      </c>
      <c r="G783" s="26"/>
      <c r="H783" s="26"/>
      <c r="I783" s="26"/>
      <c r="J783" s="26"/>
      <c r="K783" s="62">
        <f>K784</f>
        <v>222.7</v>
      </c>
      <c r="M783" s="1"/>
      <c r="N783" s="1"/>
      <c r="O783" s="1"/>
      <c r="P783" s="1"/>
      <c r="Q783" s="1"/>
      <c r="R783" s="1"/>
      <c r="S783" s="1"/>
      <c r="T783" s="1"/>
      <c r="U783" s="1"/>
    </row>
    <row r="784" spans="1:21" s="5" customFormat="1" ht="31.2" x14ac:dyDescent="0.25">
      <c r="A784" s="100"/>
      <c r="B784" s="30" t="s">
        <v>359</v>
      </c>
      <c r="C784" s="69">
        <v>953</v>
      </c>
      <c r="D784" s="67" t="s">
        <v>8</v>
      </c>
      <c r="E784" s="67" t="s">
        <v>24</v>
      </c>
      <c r="F784" s="26" t="s">
        <v>21</v>
      </c>
      <c r="G784" s="66">
        <v>1</v>
      </c>
      <c r="H784" s="26"/>
      <c r="I784" s="26"/>
      <c r="J784" s="26"/>
      <c r="K784" s="62">
        <f>K785</f>
        <v>222.7</v>
      </c>
      <c r="M784" s="1"/>
      <c r="N784" s="1"/>
      <c r="O784" s="1"/>
      <c r="P784" s="1"/>
      <c r="Q784" s="1"/>
      <c r="R784" s="1"/>
      <c r="S784" s="1"/>
      <c r="T784" s="1"/>
      <c r="U784" s="1"/>
    </row>
    <row r="785" spans="1:21" s="5" customFormat="1" x14ac:dyDescent="0.25">
      <c r="A785" s="100"/>
      <c r="B785" s="30" t="s">
        <v>114</v>
      </c>
      <c r="C785" s="69">
        <v>953</v>
      </c>
      <c r="D785" s="67" t="s">
        <v>8</v>
      </c>
      <c r="E785" s="67" t="s">
        <v>24</v>
      </c>
      <c r="F785" s="26" t="s">
        <v>21</v>
      </c>
      <c r="G785" s="66">
        <v>1</v>
      </c>
      <c r="H785" s="26" t="s">
        <v>2</v>
      </c>
      <c r="I785" s="26"/>
      <c r="J785" s="26"/>
      <c r="K785" s="62">
        <f>K786+K789</f>
        <v>222.7</v>
      </c>
      <c r="M785" s="1"/>
      <c r="N785" s="1"/>
      <c r="O785" s="1"/>
      <c r="P785" s="1"/>
      <c r="Q785" s="1"/>
      <c r="R785" s="1"/>
      <c r="S785" s="1"/>
      <c r="T785" s="1"/>
      <c r="U785" s="1"/>
    </row>
    <row r="786" spans="1:21" s="5" customFormat="1" ht="78" x14ac:dyDescent="0.25">
      <c r="A786" s="100"/>
      <c r="B786" s="47" t="s">
        <v>132</v>
      </c>
      <c r="C786" s="69">
        <v>953</v>
      </c>
      <c r="D786" s="26" t="s">
        <v>8</v>
      </c>
      <c r="E786" s="26" t="s">
        <v>24</v>
      </c>
      <c r="F786" s="26" t="s">
        <v>21</v>
      </c>
      <c r="G786" s="66">
        <v>1</v>
      </c>
      <c r="H786" s="26" t="s">
        <v>2</v>
      </c>
      <c r="I786" s="26" t="s">
        <v>218</v>
      </c>
      <c r="J786" s="67"/>
      <c r="K786" s="62">
        <f t="shared" ref="K786" si="37">SUM(K787:K788)</f>
        <v>72.7</v>
      </c>
      <c r="M786" s="1"/>
      <c r="N786" s="1"/>
      <c r="O786" s="1"/>
      <c r="P786" s="1"/>
      <c r="Q786" s="1"/>
      <c r="R786" s="1"/>
      <c r="S786" s="1"/>
      <c r="T786" s="1"/>
      <c r="U786" s="1"/>
    </row>
    <row r="787" spans="1:21" s="5" customFormat="1" ht="31.2" x14ac:dyDescent="0.25">
      <c r="A787" s="100"/>
      <c r="B787" s="63" t="s">
        <v>117</v>
      </c>
      <c r="C787" s="69">
        <v>953</v>
      </c>
      <c r="D787" s="26" t="s">
        <v>8</v>
      </c>
      <c r="E787" s="26" t="s">
        <v>24</v>
      </c>
      <c r="F787" s="26" t="s">
        <v>21</v>
      </c>
      <c r="G787" s="66">
        <v>1</v>
      </c>
      <c r="H787" s="26" t="s">
        <v>2</v>
      </c>
      <c r="I787" s="26" t="s">
        <v>218</v>
      </c>
      <c r="J787" s="67" t="s">
        <v>48</v>
      </c>
      <c r="K787" s="62">
        <v>72.7</v>
      </c>
      <c r="M787" s="1"/>
      <c r="N787" s="1"/>
      <c r="O787" s="1"/>
      <c r="P787" s="1"/>
      <c r="Q787" s="1"/>
      <c r="R787" s="1"/>
      <c r="S787" s="1"/>
      <c r="T787" s="1"/>
      <c r="U787" s="1"/>
    </row>
    <row r="788" spans="1:21" s="5" customFormat="1" x14ac:dyDescent="0.25">
      <c r="A788" s="100"/>
      <c r="B788" s="28" t="s">
        <v>54</v>
      </c>
      <c r="C788" s="69">
        <v>953</v>
      </c>
      <c r="D788" s="26" t="s">
        <v>8</v>
      </c>
      <c r="E788" s="26" t="s">
        <v>24</v>
      </c>
      <c r="F788" s="26" t="s">
        <v>21</v>
      </c>
      <c r="G788" s="66">
        <v>1</v>
      </c>
      <c r="H788" s="26" t="s">
        <v>2</v>
      </c>
      <c r="I788" s="26" t="s">
        <v>218</v>
      </c>
      <c r="J788" s="67" t="s">
        <v>55</v>
      </c>
      <c r="K788" s="62"/>
      <c r="M788" s="1"/>
      <c r="N788" s="1"/>
      <c r="O788" s="1"/>
      <c r="P788" s="1"/>
      <c r="Q788" s="1"/>
      <c r="R788" s="1"/>
      <c r="S788" s="1"/>
      <c r="T788" s="1"/>
      <c r="U788" s="1"/>
    </row>
    <row r="789" spans="1:21" s="5" customFormat="1" ht="31.2" x14ac:dyDescent="0.25">
      <c r="A789" s="100"/>
      <c r="B789" s="28" t="s">
        <v>411</v>
      </c>
      <c r="C789" s="69">
        <v>953</v>
      </c>
      <c r="D789" s="26" t="s">
        <v>8</v>
      </c>
      <c r="E789" s="26" t="s">
        <v>24</v>
      </c>
      <c r="F789" s="26" t="s">
        <v>21</v>
      </c>
      <c r="G789" s="66">
        <v>1</v>
      </c>
      <c r="H789" s="26" t="s">
        <v>2</v>
      </c>
      <c r="I789" s="26" t="s">
        <v>176</v>
      </c>
      <c r="J789" s="26"/>
      <c r="K789" s="62">
        <f>SUM(K790)</f>
        <v>150</v>
      </c>
      <c r="M789" s="1"/>
      <c r="N789" s="1"/>
      <c r="O789" s="1"/>
      <c r="P789" s="1"/>
      <c r="Q789" s="1"/>
      <c r="R789" s="1"/>
      <c r="S789" s="1"/>
      <c r="T789" s="1"/>
      <c r="U789" s="1"/>
    </row>
    <row r="790" spans="1:21" s="5" customFormat="1" ht="31.2" x14ac:dyDescent="0.25">
      <c r="A790" s="100"/>
      <c r="B790" s="63" t="s">
        <v>117</v>
      </c>
      <c r="C790" s="69">
        <v>953</v>
      </c>
      <c r="D790" s="26" t="s">
        <v>8</v>
      </c>
      <c r="E790" s="26" t="s">
        <v>24</v>
      </c>
      <c r="F790" s="26" t="s">
        <v>21</v>
      </c>
      <c r="G790" s="66">
        <v>1</v>
      </c>
      <c r="H790" s="26" t="s">
        <v>2</v>
      </c>
      <c r="I790" s="26" t="s">
        <v>176</v>
      </c>
      <c r="J790" s="26" t="s">
        <v>48</v>
      </c>
      <c r="K790" s="62">
        <v>150</v>
      </c>
      <c r="M790" s="1"/>
      <c r="N790" s="1"/>
      <c r="O790" s="1"/>
      <c r="P790" s="1"/>
      <c r="Q790" s="1"/>
      <c r="R790" s="1"/>
      <c r="S790" s="1"/>
      <c r="T790" s="1"/>
      <c r="U790" s="1"/>
    </row>
    <row r="791" spans="1:21" s="5" customFormat="1" x14ac:dyDescent="0.25">
      <c r="A791" s="100"/>
      <c r="B791" s="63" t="s">
        <v>20</v>
      </c>
      <c r="C791" s="69">
        <v>953</v>
      </c>
      <c r="D791" s="26" t="s">
        <v>21</v>
      </c>
      <c r="E791" s="67"/>
      <c r="F791" s="67"/>
      <c r="G791" s="69"/>
      <c r="H791" s="67"/>
      <c r="I791" s="67"/>
      <c r="J791" s="67"/>
      <c r="K791" s="62">
        <f>SUM(K792+K811)</f>
        <v>64136.099999999991</v>
      </c>
      <c r="M791" s="1"/>
      <c r="N791" s="1"/>
      <c r="O791" s="1"/>
      <c r="P791" s="1"/>
      <c r="Q791" s="1"/>
      <c r="R791" s="1"/>
      <c r="S791" s="1"/>
      <c r="T791" s="1"/>
      <c r="U791" s="1"/>
    </row>
    <row r="792" spans="1:21" s="5" customFormat="1" x14ac:dyDescent="0.25">
      <c r="A792" s="100"/>
      <c r="B792" s="63" t="s">
        <v>28</v>
      </c>
      <c r="C792" s="69">
        <v>953</v>
      </c>
      <c r="D792" s="67" t="s">
        <v>21</v>
      </c>
      <c r="E792" s="67" t="s">
        <v>6</v>
      </c>
      <c r="F792" s="67"/>
      <c r="G792" s="69"/>
      <c r="H792" s="67"/>
      <c r="I792" s="67"/>
      <c r="J792" s="67"/>
      <c r="K792" s="62">
        <f>SUM(K793)</f>
        <v>50507.799999999996</v>
      </c>
      <c r="M792" s="1"/>
      <c r="N792" s="1"/>
      <c r="O792" s="1"/>
      <c r="P792" s="1"/>
      <c r="Q792" s="1"/>
      <c r="R792" s="1"/>
      <c r="S792" s="1"/>
      <c r="T792" s="1"/>
      <c r="U792" s="1"/>
    </row>
    <row r="793" spans="1:21" s="5" customFormat="1" ht="31.2" x14ac:dyDescent="0.25">
      <c r="A793" s="100"/>
      <c r="B793" s="30" t="s">
        <v>358</v>
      </c>
      <c r="C793" s="69">
        <v>953</v>
      </c>
      <c r="D793" s="67" t="s">
        <v>21</v>
      </c>
      <c r="E793" s="67" t="s">
        <v>6</v>
      </c>
      <c r="F793" s="67" t="s">
        <v>21</v>
      </c>
      <c r="G793" s="69"/>
      <c r="H793" s="67"/>
      <c r="I793" s="67"/>
      <c r="J793" s="67"/>
      <c r="K793" s="62">
        <f t="shared" ref="K793" si="38">SUM(K794)</f>
        <v>50507.799999999996</v>
      </c>
      <c r="M793" s="1"/>
      <c r="N793" s="1"/>
      <c r="O793" s="1"/>
      <c r="P793" s="1"/>
      <c r="Q793" s="1"/>
      <c r="R793" s="1"/>
      <c r="S793" s="1"/>
      <c r="T793" s="1"/>
      <c r="U793" s="1"/>
    </row>
    <row r="794" spans="1:21" s="5" customFormat="1" ht="31.2" x14ac:dyDescent="0.25">
      <c r="A794" s="100"/>
      <c r="B794" s="30" t="s">
        <v>359</v>
      </c>
      <c r="C794" s="69">
        <v>953</v>
      </c>
      <c r="D794" s="67" t="s">
        <v>21</v>
      </c>
      <c r="E794" s="67" t="s">
        <v>6</v>
      </c>
      <c r="F794" s="67" t="s">
        <v>21</v>
      </c>
      <c r="G794" s="69">
        <v>1</v>
      </c>
      <c r="H794" s="67"/>
      <c r="I794" s="67"/>
      <c r="J794" s="67"/>
      <c r="K794" s="62">
        <f>SUM(K795)</f>
        <v>50507.799999999996</v>
      </c>
      <c r="M794" s="1"/>
      <c r="N794" s="1"/>
      <c r="O794" s="1"/>
      <c r="P794" s="1"/>
      <c r="Q794" s="1"/>
      <c r="R794" s="1"/>
      <c r="S794" s="1"/>
      <c r="T794" s="1"/>
      <c r="U794" s="1"/>
    </row>
    <row r="795" spans="1:21" s="5" customFormat="1" x14ac:dyDescent="0.25">
      <c r="A795" s="100"/>
      <c r="B795" s="39" t="s">
        <v>114</v>
      </c>
      <c r="C795" s="69">
        <v>953</v>
      </c>
      <c r="D795" s="67" t="s">
        <v>21</v>
      </c>
      <c r="E795" s="67" t="s">
        <v>6</v>
      </c>
      <c r="F795" s="67" t="s">
        <v>21</v>
      </c>
      <c r="G795" s="69">
        <v>1</v>
      </c>
      <c r="H795" s="67" t="s">
        <v>2</v>
      </c>
      <c r="I795" s="67"/>
      <c r="J795" s="67"/>
      <c r="K795" s="62">
        <f>SUM(K796+K799+K802+K805+K807+K809)</f>
        <v>50507.799999999996</v>
      </c>
      <c r="M795" s="1"/>
      <c r="N795" s="1"/>
      <c r="O795" s="1"/>
      <c r="P795" s="1"/>
      <c r="Q795" s="1"/>
      <c r="R795" s="1"/>
      <c r="S795" s="1"/>
      <c r="T795" s="1"/>
      <c r="U795" s="1"/>
    </row>
    <row r="796" spans="1:21" s="5" customFormat="1" ht="78" x14ac:dyDescent="0.25">
      <c r="A796" s="100"/>
      <c r="B796" s="39" t="s">
        <v>181</v>
      </c>
      <c r="C796" s="69">
        <v>953</v>
      </c>
      <c r="D796" s="67" t="s">
        <v>21</v>
      </c>
      <c r="E796" s="67" t="s">
        <v>6</v>
      </c>
      <c r="F796" s="67" t="s">
        <v>21</v>
      </c>
      <c r="G796" s="69">
        <v>1</v>
      </c>
      <c r="H796" s="67" t="s">
        <v>2</v>
      </c>
      <c r="I796" s="67" t="s">
        <v>219</v>
      </c>
      <c r="J796" s="67"/>
      <c r="K796" s="62">
        <f>SUM(K797:K798)</f>
        <v>34224.199999999997</v>
      </c>
      <c r="M796" s="1"/>
      <c r="N796" s="1"/>
      <c r="O796" s="1"/>
      <c r="P796" s="1"/>
      <c r="Q796" s="1"/>
      <c r="R796" s="1"/>
      <c r="S796" s="1"/>
      <c r="T796" s="1"/>
      <c r="U796" s="1"/>
    </row>
    <row r="797" spans="1:21" s="5" customFormat="1" ht="31.2" x14ac:dyDescent="0.25">
      <c r="A797" s="100"/>
      <c r="B797" s="63" t="s">
        <v>117</v>
      </c>
      <c r="C797" s="69">
        <v>953</v>
      </c>
      <c r="D797" s="67" t="s">
        <v>21</v>
      </c>
      <c r="E797" s="67" t="s">
        <v>6</v>
      </c>
      <c r="F797" s="67" t="s">
        <v>21</v>
      </c>
      <c r="G797" s="69">
        <v>1</v>
      </c>
      <c r="H797" s="67" t="s">
        <v>2</v>
      </c>
      <c r="I797" s="67" t="s">
        <v>219</v>
      </c>
      <c r="J797" s="67" t="s">
        <v>48</v>
      </c>
      <c r="K797" s="62">
        <v>310</v>
      </c>
      <c r="M797" s="1"/>
      <c r="N797" s="1"/>
      <c r="O797" s="1"/>
      <c r="P797" s="1"/>
      <c r="Q797" s="1"/>
      <c r="R797" s="1"/>
      <c r="S797" s="1"/>
      <c r="T797" s="1"/>
      <c r="U797" s="1"/>
    </row>
    <row r="798" spans="1:21" s="5" customFormat="1" x14ac:dyDescent="0.25">
      <c r="A798" s="100"/>
      <c r="B798" s="63" t="s">
        <v>54</v>
      </c>
      <c r="C798" s="69">
        <v>953</v>
      </c>
      <c r="D798" s="67" t="s">
        <v>21</v>
      </c>
      <c r="E798" s="67" t="s">
        <v>6</v>
      </c>
      <c r="F798" s="67" t="s">
        <v>21</v>
      </c>
      <c r="G798" s="69">
        <v>1</v>
      </c>
      <c r="H798" s="67" t="s">
        <v>2</v>
      </c>
      <c r="I798" s="67" t="s">
        <v>219</v>
      </c>
      <c r="J798" s="67" t="s">
        <v>55</v>
      </c>
      <c r="K798" s="62">
        <v>33914.199999999997</v>
      </c>
      <c r="M798" s="1"/>
      <c r="N798" s="1"/>
      <c r="O798" s="1"/>
      <c r="P798" s="1"/>
      <c r="Q798" s="1"/>
      <c r="R798" s="1"/>
      <c r="S798" s="1"/>
      <c r="T798" s="1"/>
      <c r="U798" s="1"/>
    </row>
    <row r="799" spans="1:21" s="5" customFormat="1" ht="48.75" customHeight="1" x14ac:dyDescent="0.25">
      <c r="A799" s="100"/>
      <c r="B799" s="47" t="s">
        <v>227</v>
      </c>
      <c r="C799" s="69">
        <v>953</v>
      </c>
      <c r="D799" s="67" t="s">
        <v>21</v>
      </c>
      <c r="E799" s="67" t="s">
        <v>6</v>
      </c>
      <c r="F799" s="26" t="s">
        <v>21</v>
      </c>
      <c r="G799" s="69">
        <v>1</v>
      </c>
      <c r="H799" s="26" t="s">
        <v>2</v>
      </c>
      <c r="I799" s="26" t="s">
        <v>226</v>
      </c>
      <c r="J799" s="26"/>
      <c r="K799" s="62">
        <f>SUM(K800:K801)</f>
        <v>0</v>
      </c>
      <c r="M799" s="1"/>
      <c r="N799" s="1"/>
      <c r="O799" s="1"/>
      <c r="P799" s="1"/>
      <c r="Q799" s="1"/>
      <c r="R799" s="1"/>
      <c r="S799" s="1"/>
      <c r="T799" s="1"/>
      <c r="U799" s="1"/>
    </row>
    <row r="800" spans="1:21" s="5" customFormat="1" ht="31.2" x14ac:dyDescent="0.25">
      <c r="A800" s="100"/>
      <c r="B800" s="63" t="s">
        <v>117</v>
      </c>
      <c r="C800" s="69">
        <v>953</v>
      </c>
      <c r="D800" s="67" t="s">
        <v>21</v>
      </c>
      <c r="E800" s="67" t="s">
        <v>6</v>
      </c>
      <c r="F800" s="26" t="s">
        <v>21</v>
      </c>
      <c r="G800" s="69">
        <v>1</v>
      </c>
      <c r="H800" s="26" t="s">
        <v>2</v>
      </c>
      <c r="I800" s="26" t="s">
        <v>226</v>
      </c>
      <c r="J800" s="26" t="s">
        <v>48</v>
      </c>
      <c r="K800" s="62"/>
      <c r="M800" s="1"/>
      <c r="N800" s="1"/>
      <c r="O800" s="1"/>
      <c r="P800" s="1"/>
      <c r="Q800" s="1"/>
      <c r="R800" s="1"/>
      <c r="S800" s="1"/>
      <c r="T800" s="1"/>
      <c r="U800" s="1"/>
    </row>
    <row r="801" spans="1:21" s="5" customFormat="1" x14ac:dyDescent="0.25">
      <c r="A801" s="100"/>
      <c r="B801" s="63" t="s">
        <v>54</v>
      </c>
      <c r="C801" s="69">
        <v>953</v>
      </c>
      <c r="D801" s="67" t="s">
        <v>21</v>
      </c>
      <c r="E801" s="67" t="s">
        <v>6</v>
      </c>
      <c r="F801" s="26" t="s">
        <v>21</v>
      </c>
      <c r="G801" s="69">
        <v>1</v>
      </c>
      <c r="H801" s="26" t="s">
        <v>2</v>
      </c>
      <c r="I801" s="26" t="s">
        <v>226</v>
      </c>
      <c r="J801" s="26" t="s">
        <v>55</v>
      </c>
      <c r="K801" s="62"/>
      <c r="M801" s="1"/>
      <c r="N801" s="1"/>
      <c r="O801" s="1"/>
      <c r="P801" s="1"/>
      <c r="Q801" s="1"/>
      <c r="R801" s="1"/>
      <c r="S801" s="1"/>
      <c r="T801" s="1"/>
      <c r="U801" s="1"/>
    </row>
    <row r="802" spans="1:21" s="5" customFormat="1" ht="46.8" x14ac:dyDescent="0.25">
      <c r="A802" s="100"/>
      <c r="B802" s="28" t="s">
        <v>182</v>
      </c>
      <c r="C802" s="69">
        <v>953</v>
      </c>
      <c r="D802" s="67" t="s">
        <v>21</v>
      </c>
      <c r="E802" s="67" t="s">
        <v>6</v>
      </c>
      <c r="F802" s="67" t="s">
        <v>21</v>
      </c>
      <c r="G802" s="69">
        <v>1</v>
      </c>
      <c r="H802" s="67" t="s">
        <v>2</v>
      </c>
      <c r="I802" s="67" t="s">
        <v>220</v>
      </c>
      <c r="J802" s="67"/>
      <c r="K802" s="62">
        <f>SUM(K803:K804)</f>
        <v>16278.4</v>
      </c>
      <c r="M802" s="1"/>
      <c r="N802" s="1"/>
      <c r="O802" s="1"/>
      <c r="P802" s="1"/>
      <c r="Q802" s="1"/>
      <c r="R802" s="1"/>
      <c r="S802" s="1"/>
      <c r="T802" s="1"/>
      <c r="U802" s="1"/>
    </row>
    <row r="803" spans="1:21" s="5" customFormat="1" ht="31.2" x14ac:dyDescent="0.25">
      <c r="A803" s="100"/>
      <c r="B803" s="63" t="s">
        <v>117</v>
      </c>
      <c r="C803" s="69">
        <v>953</v>
      </c>
      <c r="D803" s="67" t="s">
        <v>21</v>
      </c>
      <c r="E803" s="67" t="s">
        <v>6</v>
      </c>
      <c r="F803" s="67" t="s">
        <v>21</v>
      </c>
      <c r="G803" s="69">
        <v>1</v>
      </c>
      <c r="H803" s="67" t="s">
        <v>2</v>
      </c>
      <c r="I803" s="67" t="s">
        <v>220</v>
      </c>
      <c r="J803" s="67" t="s">
        <v>48</v>
      </c>
      <c r="K803" s="62">
        <v>200</v>
      </c>
      <c r="M803" s="1"/>
      <c r="N803" s="1"/>
      <c r="O803" s="1"/>
      <c r="P803" s="1"/>
      <c r="Q803" s="1"/>
      <c r="R803" s="1"/>
      <c r="S803" s="1"/>
      <c r="T803" s="1"/>
      <c r="U803" s="1"/>
    </row>
    <row r="804" spans="1:21" s="5" customFormat="1" x14ac:dyDescent="0.25">
      <c r="A804" s="100"/>
      <c r="B804" s="63" t="s">
        <v>54</v>
      </c>
      <c r="C804" s="69">
        <v>953</v>
      </c>
      <c r="D804" s="67" t="s">
        <v>21</v>
      </c>
      <c r="E804" s="67" t="s">
        <v>6</v>
      </c>
      <c r="F804" s="67" t="s">
        <v>21</v>
      </c>
      <c r="G804" s="69">
        <v>1</v>
      </c>
      <c r="H804" s="67" t="s">
        <v>2</v>
      </c>
      <c r="I804" s="67" t="s">
        <v>220</v>
      </c>
      <c r="J804" s="67" t="s">
        <v>55</v>
      </c>
      <c r="K804" s="62">
        <v>16078.4</v>
      </c>
      <c r="M804" s="1"/>
      <c r="N804" s="1"/>
      <c r="O804" s="1"/>
      <c r="P804" s="1"/>
      <c r="Q804" s="1"/>
      <c r="R804" s="1"/>
      <c r="S804" s="1"/>
      <c r="T804" s="1"/>
      <c r="U804" s="1"/>
    </row>
    <row r="805" spans="1:21" s="5" customFormat="1" ht="62.4" x14ac:dyDescent="0.25">
      <c r="A805" s="100"/>
      <c r="B805" s="47" t="s">
        <v>229</v>
      </c>
      <c r="C805" s="69">
        <v>953</v>
      </c>
      <c r="D805" s="67" t="s">
        <v>21</v>
      </c>
      <c r="E805" s="67" t="s">
        <v>6</v>
      </c>
      <c r="F805" s="26" t="s">
        <v>21</v>
      </c>
      <c r="G805" s="69">
        <v>1</v>
      </c>
      <c r="H805" s="26" t="s">
        <v>2</v>
      </c>
      <c r="I805" s="26" t="s">
        <v>228</v>
      </c>
      <c r="J805" s="26"/>
      <c r="K805" s="62">
        <f>K806</f>
        <v>0</v>
      </c>
      <c r="M805" s="1"/>
      <c r="N805" s="1"/>
      <c r="O805" s="1"/>
      <c r="P805" s="1"/>
      <c r="Q805" s="1"/>
      <c r="R805" s="1"/>
      <c r="S805" s="1"/>
      <c r="T805" s="1"/>
      <c r="U805" s="1"/>
    </row>
    <row r="806" spans="1:21" s="5" customFormat="1" ht="20.25" customHeight="1" x14ac:dyDescent="0.25">
      <c r="A806" s="100"/>
      <c r="B806" s="63" t="s">
        <v>54</v>
      </c>
      <c r="C806" s="69">
        <v>953</v>
      </c>
      <c r="D806" s="67" t="s">
        <v>21</v>
      </c>
      <c r="E806" s="67" t="s">
        <v>6</v>
      </c>
      <c r="F806" s="26" t="s">
        <v>21</v>
      </c>
      <c r="G806" s="69">
        <v>1</v>
      </c>
      <c r="H806" s="26" t="s">
        <v>2</v>
      </c>
      <c r="I806" s="26" t="s">
        <v>228</v>
      </c>
      <c r="J806" s="26" t="s">
        <v>55</v>
      </c>
      <c r="K806" s="62"/>
      <c r="M806" s="1"/>
      <c r="N806" s="1"/>
      <c r="O806" s="1"/>
      <c r="P806" s="1"/>
      <c r="Q806" s="1"/>
      <c r="R806" s="1"/>
      <c r="S806" s="1"/>
      <c r="T806" s="1"/>
      <c r="U806" s="1"/>
    </row>
    <row r="807" spans="1:21" s="5" customFormat="1" ht="149.25" customHeight="1" x14ac:dyDescent="0.25">
      <c r="A807" s="100"/>
      <c r="B807" s="37" t="s">
        <v>243</v>
      </c>
      <c r="C807" s="69">
        <v>953</v>
      </c>
      <c r="D807" s="67" t="s">
        <v>21</v>
      </c>
      <c r="E807" s="67" t="s">
        <v>6</v>
      </c>
      <c r="F807" s="26" t="s">
        <v>21</v>
      </c>
      <c r="G807" s="69">
        <v>1</v>
      </c>
      <c r="H807" s="26" t="s">
        <v>2</v>
      </c>
      <c r="I807" s="26" t="s">
        <v>244</v>
      </c>
      <c r="J807" s="26"/>
      <c r="K807" s="62">
        <f>SUM(K808)</f>
        <v>0</v>
      </c>
      <c r="M807" s="1"/>
      <c r="N807" s="1"/>
      <c r="O807" s="1"/>
      <c r="P807" s="1"/>
      <c r="Q807" s="1"/>
      <c r="R807" s="1"/>
      <c r="S807" s="1"/>
      <c r="T807" s="1"/>
      <c r="U807" s="1"/>
    </row>
    <row r="808" spans="1:21" s="5" customFormat="1" ht="21.75" customHeight="1" x14ac:dyDescent="0.25">
      <c r="A808" s="100"/>
      <c r="B808" s="37" t="s">
        <v>54</v>
      </c>
      <c r="C808" s="69">
        <v>953</v>
      </c>
      <c r="D808" s="67" t="s">
        <v>21</v>
      </c>
      <c r="E808" s="67" t="s">
        <v>6</v>
      </c>
      <c r="F808" s="26" t="s">
        <v>21</v>
      </c>
      <c r="G808" s="69">
        <v>1</v>
      </c>
      <c r="H808" s="26" t="s">
        <v>2</v>
      </c>
      <c r="I808" s="26" t="s">
        <v>244</v>
      </c>
      <c r="J808" s="26" t="s">
        <v>55</v>
      </c>
      <c r="K808" s="62"/>
      <c r="M808" s="1"/>
      <c r="N808" s="1"/>
      <c r="O808" s="1"/>
      <c r="P808" s="1"/>
      <c r="Q808" s="1"/>
      <c r="R808" s="1"/>
      <c r="S808" s="1"/>
      <c r="T808" s="1"/>
      <c r="U808" s="1"/>
    </row>
    <row r="809" spans="1:21" s="5" customFormat="1" ht="99" customHeight="1" x14ac:dyDescent="0.25">
      <c r="A809" s="100"/>
      <c r="B809" s="47" t="s">
        <v>231</v>
      </c>
      <c r="C809" s="69">
        <v>953</v>
      </c>
      <c r="D809" s="67" t="s">
        <v>21</v>
      </c>
      <c r="E809" s="67" t="s">
        <v>6</v>
      </c>
      <c r="F809" s="26" t="s">
        <v>21</v>
      </c>
      <c r="G809" s="69">
        <v>1</v>
      </c>
      <c r="H809" s="26" t="s">
        <v>2</v>
      </c>
      <c r="I809" s="26" t="s">
        <v>230</v>
      </c>
      <c r="J809" s="26"/>
      <c r="K809" s="62">
        <f>K810</f>
        <v>5.2</v>
      </c>
      <c r="M809" s="1"/>
      <c r="N809" s="1"/>
      <c r="O809" s="1"/>
      <c r="P809" s="1"/>
      <c r="Q809" s="1"/>
      <c r="R809" s="1"/>
      <c r="S809" s="1"/>
      <c r="T809" s="1"/>
      <c r="U809" s="1"/>
    </row>
    <row r="810" spans="1:21" s="5" customFormat="1" ht="21" customHeight="1" x14ac:dyDescent="0.25">
      <c r="A810" s="100"/>
      <c r="B810" s="63" t="s">
        <v>54</v>
      </c>
      <c r="C810" s="69">
        <v>953</v>
      </c>
      <c r="D810" s="67" t="s">
        <v>21</v>
      </c>
      <c r="E810" s="67" t="s">
        <v>6</v>
      </c>
      <c r="F810" s="26" t="s">
        <v>21</v>
      </c>
      <c r="G810" s="69">
        <v>1</v>
      </c>
      <c r="H810" s="26" t="s">
        <v>2</v>
      </c>
      <c r="I810" s="26" t="s">
        <v>230</v>
      </c>
      <c r="J810" s="26" t="s">
        <v>55</v>
      </c>
      <c r="K810" s="62">
        <v>5.2</v>
      </c>
      <c r="M810" s="1"/>
      <c r="N810" s="1"/>
      <c r="O810" s="1"/>
      <c r="P810" s="1"/>
      <c r="Q810" s="1"/>
      <c r="R810" s="1"/>
      <c r="S810" s="1"/>
      <c r="T810" s="1"/>
      <c r="U810" s="1"/>
    </row>
    <row r="811" spans="1:21" s="5" customFormat="1" ht="22.5" customHeight="1" x14ac:dyDescent="0.25">
      <c r="A811" s="100"/>
      <c r="B811" s="63" t="s">
        <v>61</v>
      </c>
      <c r="C811" s="69">
        <v>953</v>
      </c>
      <c r="D811" s="67" t="s">
        <v>21</v>
      </c>
      <c r="E811" s="67" t="s">
        <v>29</v>
      </c>
      <c r="F811" s="67"/>
      <c r="G811" s="69"/>
      <c r="H811" s="67"/>
      <c r="I811" s="67"/>
      <c r="J811" s="67"/>
      <c r="K811" s="62">
        <f t="shared" ref="K811:K813" si="39">SUM(K812)</f>
        <v>13628.3</v>
      </c>
      <c r="M811" s="1"/>
      <c r="N811" s="1"/>
      <c r="O811" s="1"/>
      <c r="P811" s="1"/>
      <c r="Q811" s="1"/>
      <c r="R811" s="1"/>
      <c r="S811" s="1"/>
      <c r="T811" s="1"/>
      <c r="U811" s="1"/>
    </row>
    <row r="812" spans="1:21" s="5" customFormat="1" ht="34.5" customHeight="1" x14ac:dyDescent="0.25">
      <c r="A812" s="100"/>
      <c r="B812" s="30" t="s">
        <v>358</v>
      </c>
      <c r="C812" s="69">
        <v>953</v>
      </c>
      <c r="D812" s="67" t="s">
        <v>21</v>
      </c>
      <c r="E812" s="67" t="s">
        <v>29</v>
      </c>
      <c r="F812" s="67" t="s">
        <v>21</v>
      </c>
      <c r="G812" s="69"/>
      <c r="H812" s="67"/>
      <c r="I812" s="67"/>
      <c r="J812" s="67"/>
      <c r="K812" s="62">
        <f t="shared" si="39"/>
        <v>13628.3</v>
      </c>
      <c r="M812" s="1"/>
      <c r="N812" s="1"/>
      <c r="O812" s="1"/>
      <c r="P812" s="1"/>
      <c r="Q812" s="1"/>
      <c r="R812" s="1"/>
      <c r="S812" s="1"/>
      <c r="T812" s="1"/>
      <c r="U812" s="1"/>
    </row>
    <row r="813" spans="1:21" s="5" customFormat="1" ht="36.75" customHeight="1" x14ac:dyDescent="0.25">
      <c r="A813" s="100"/>
      <c r="B813" s="30" t="s">
        <v>359</v>
      </c>
      <c r="C813" s="69">
        <v>953</v>
      </c>
      <c r="D813" s="67" t="s">
        <v>21</v>
      </c>
      <c r="E813" s="67" t="s">
        <v>29</v>
      </c>
      <c r="F813" s="67" t="s">
        <v>21</v>
      </c>
      <c r="G813" s="69">
        <v>1</v>
      </c>
      <c r="H813" s="67"/>
      <c r="I813" s="67"/>
      <c r="J813" s="67"/>
      <c r="K813" s="62">
        <f t="shared" si="39"/>
        <v>13628.3</v>
      </c>
      <c r="M813" s="1"/>
      <c r="N813" s="1"/>
      <c r="O813" s="1"/>
      <c r="P813" s="1"/>
      <c r="Q813" s="1"/>
      <c r="R813" s="1"/>
      <c r="S813" s="1"/>
      <c r="T813" s="1"/>
      <c r="U813" s="1"/>
    </row>
    <row r="814" spans="1:21" s="5" customFormat="1" ht="21" customHeight="1" x14ac:dyDescent="0.25">
      <c r="A814" s="100"/>
      <c r="B814" s="63" t="s">
        <v>114</v>
      </c>
      <c r="C814" s="69">
        <v>953</v>
      </c>
      <c r="D814" s="67" t="s">
        <v>21</v>
      </c>
      <c r="E814" s="67" t="s">
        <v>29</v>
      </c>
      <c r="F814" s="67" t="s">
        <v>21</v>
      </c>
      <c r="G814" s="69">
        <v>1</v>
      </c>
      <c r="H814" s="67" t="s">
        <v>2</v>
      </c>
      <c r="I814" s="67"/>
      <c r="J814" s="67"/>
      <c r="K814" s="62">
        <f>SUM(K821+K818+K815)</f>
        <v>13628.3</v>
      </c>
      <c r="M814" s="1"/>
      <c r="N814" s="1"/>
      <c r="O814" s="1"/>
      <c r="P814" s="1"/>
      <c r="Q814" s="1"/>
      <c r="R814" s="1"/>
      <c r="S814" s="1"/>
      <c r="T814" s="1"/>
      <c r="U814" s="1"/>
    </row>
    <row r="815" spans="1:21" s="5" customFormat="1" ht="140.4" x14ac:dyDescent="0.25">
      <c r="A815" s="100"/>
      <c r="B815" s="40" t="s">
        <v>184</v>
      </c>
      <c r="C815" s="69">
        <v>953</v>
      </c>
      <c r="D815" s="67" t="s">
        <v>21</v>
      </c>
      <c r="E815" s="67" t="s">
        <v>29</v>
      </c>
      <c r="F815" s="67" t="s">
        <v>21</v>
      </c>
      <c r="G815" s="69">
        <v>1</v>
      </c>
      <c r="H815" s="67" t="s">
        <v>2</v>
      </c>
      <c r="I815" s="67" t="s">
        <v>224</v>
      </c>
      <c r="J815" s="67"/>
      <c r="K815" s="62">
        <f>SUM(K816:K817)</f>
        <v>657.30000000000007</v>
      </c>
      <c r="M815" s="1"/>
      <c r="N815" s="1"/>
      <c r="O815" s="1"/>
      <c r="P815" s="1"/>
      <c r="Q815" s="1"/>
      <c r="R815" s="1"/>
      <c r="S815" s="1"/>
      <c r="T815" s="1"/>
      <c r="U815" s="1"/>
    </row>
    <row r="816" spans="1:21" s="5" customFormat="1" ht="46.8" x14ac:dyDescent="0.25">
      <c r="A816" s="100"/>
      <c r="B816" s="63" t="s">
        <v>116</v>
      </c>
      <c r="C816" s="69">
        <v>953</v>
      </c>
      <c r="D816" s="67" t="s">
        <v>21</v>
      </c>
      <c r="E816" s="67" t="s">
        <v>29</v>
      </c>
      <c r="F816" s="67" t="s">
        <v>21</v>
      </c>
      <c r="G816" s="69">
        <v>1</v>
      </c>
      <c r="H816" s="67" t="s">
        <v>2</v>
      </c>
      <c r="I816" s="67" t="s">
        <v>224</v>
      </c>
      <c r="J816" s="26" t="s">
        <v>47</v>
      </c>
      <c r="K816" s="62">
        <v>573.1</v>
      </c>
      <c r="M816" s="1"/>
      <c r="N816" s="1"/>
      <c r="O816" s="1"/>
      <c r="P816" s="1"/>
      <c r="Q816" s="1"/>
      <c r="R816" s="1"/>
      <c r="S816" s="1"/>
      <c r="T816" s="1"/>
      <c r="U816" s="1"/>
    </row>
    <row r="817" spans="1:21" s="5" customFormat="1" ht="31.2" x14ac:dyDescent="0.25">
      <c r="A817" s="100"/>
      <c r="B817" s="63" t="s">
        <v>117</v>
      </c>
      <c r="C817" s="69">
        <v>953</v>
      </c>
      <c r="D817" s="67" t="s">
        <v>21</v>
      </c>
      <c r="E817" s="67" t="s">
        <v>29</v>
      </c>
      <c r="F817" s="67" t="s">
        <v>21</v>
      </c>
      <c r="G817" s="69">
        <v>1</v>
      </c>
      <c r="H817" s="67" t="s">
        <v>2</v>
      </c>
      <c r="I817" s="67" t="s">
        <v>224</v>
      </c>
      <c r="J817" s="26" t="s">
        <v>48</v>
      </c>
      <c r="K817" s="62">
        <v>84.2</v>
      </c>
      <c r="M817" s="1"/>
      <c r="N817" s="1"/>
      <c r="O817" s="1"/>
      <c r="P817" s="1"/>
      <c r="Q817" s="1"/>
      <c r="R817" s="1"/>
      <c r="S817" s="1"/>
      <c r="T817" s="1"/>
      <c r="U817" s="1"/>
    </row>
    <row r="818" spans="1:21" ht="46.8" x14ac:dyDescent="0.25">
      <c r="A818" s="100"/>
      <c r="B818" s="30" t="s">
        <v>223</v>
      </c>
      <c r="C818" s="69">
        <v>953</v>
      </c>
      <c r="D818" s="67" t="s">
        <v>21</v>
      </c>
      <c r="E818" s="67" t="s">
        <v>29</v>
      </c>
      <c r="F818" s="67" t="s">
        <v>21</v>
      </c>
      <c r="G818" s="69">
        <v>1</v>
      </c>
      <c r="H818" s="67" t="s">
        <v>2</v>
      </c>
      <c r="I818" s="67" t="s">
        <v>222</v>
      </c>
      <c r="J818" s="67"/>
      <c r="K818" s="62">
        <f>SUM(K819:K820)</f>
        <v>979.90000000000009</v>
      </c>
      <c r="L818" s="89"/>
      <c r="M818" s="90"/>
      <c r="N818" s="90"/>
    </row>
    <row r="819" spans="1:21" ht="46.8" x14ac:dyDescent="0.25">
      <c r="A819" s="100"/>
      <c r="B819" s="63" t="s">
        <v>116</v>
      </c>
      <c r="C819" s="69">
        <v>953</v>
      </c>
      <c r="D819" s="67" t="s">
        <v>21</v>
      </c>
      <c r="E819" s="67" t="s">
        <v>29</v>
      </c>
      <c r="F819" s="67" t="s">
        <v>21</v>
      </c>
      <c r="G819" s="69">
        <v>1</v>
      </c>
      <c r="H819" s="67" t="s">
        <v>2</v>
      </c>
      <c r="I819" s="67" t="s">
        <v>222</v>
      </c>
      <c r="J819" s="26" t="s">
        <v>47</v>
      </c>
      <c r="K819" s="62">
        <v>895.7</v>
      </c>
    </row>
    <row r="820" spans="1:21" ht="31.2" x14ac:dyDescent="0.25">
      <c r="A820" s="100"/>
      <c r="B820" s="63" t="s">
        <v>117</v>
      </c>
      <c r="C820" s="69">
        <v>953</v>
      </c>
      <c r="D820" s="67" t="s">
        <v>21</v>
      </c>
      <c r="E820" s="67" t="s">
        <v>29</v>
      </c>
      <c r="F820" s="67" t="s">
        <v>21</v>
      </c>
      <c r="G820" s="69">
        <v>1</v>
      </c>
      <c r="H820" s="67" t="s">
        <v>2</v>
      </c>
      <c r="I820" s="67" t="s">
        <v>222</v>
      </c>
      <c r="J820" s="26" t="s">
        <v>48</v>
      </c>
      <c r="K820" s="62">
        <v>84.2</v>
      </c>
    </row>
    <row r="821" spans="1:21" ht="46.8" x14ac:dyDescent="0.25">
      <c r="A821" s="100"/>
      <c r="B821" s="63" t="s">
        <v>183</v>
      </c>
      <c r="C821" s="69">
        <v>953</v>
      </c>
      <c r="D821" s="67" t="s">
        <v>21</v>
      </c>
      <c r="E821" s="67" t="s">
        <v>29</v>
      </c>
      <c r="F821" s="67" t="s">
        <v>21</v>
      </c>
      <c r="G821" s="69">
        <v>1</v>
      </c>
      <c r="H821" s="67" t="s">
        <v>2</v>
      </c>
      <c r="I821" s="67" t="s">
        <v>221</v>
      </c>
      <c r="J821" s="67"/>
      <c r="K821" s="62">
        <f>SUM(K822:K824)</f>
        <v>11991.1</v>
      </c>
    </row>
    <row r="822" spans="1:21" ht="46.8" x14ac:dyDescent="0.25">
      <c r="A822" s="100"/>
      <c r="B822" s="63" t="s">
        <v>116</v>
      </c>
      <c r="C822" s="69">
        <v>953</v>
      </c>
      <c r="D822" s="67" t="s">
        <v>21</v>
      </c>
      <c r="E822" s="67" t="s">
        <v>29</v>
      </c>
      <c r="F822" s="67" t="s">
        <v>21</v>
      </c>
      <c r="G822" s="69">
        <v>1</v>
      </c>
      <c r="H822" s="67" t="s">
        <v>2</v>
      </c>
      <c r="I822" s="67" t="s">
        <v>221</v>
      </c>
      <c r="J822" s="26" t="s">
        <v>47</v>
      </c>
      <c r="K822" s="62">
        <v>11064.9</v>
      </c>
    </row>
    <row r="823" spans="1:21" ht="31.2" x14ac:dyDescent="0.25">
      <c r="A823" s="100"/>
      <c r="B823" s="63" t="s">
        <v>117</v>
      </c>
      <c r="C823" s="69">
        <v>953</v>
      </c>
      <c r="D823" s="67" t="s">
        <v>21</v>
      </c>
      <c r="E823" s="67" t="s">
        <v>29</v>
      </c>
      <c r="F823" s="67" t="s">
        <v>21</v>
      </c>
      <c r="G823" s="69">
        <v>1</v>
      </c>
      <c r="H823" s="67" t="s">
        <v>2</v>
      </c>
      <c r="I823" s="67" t="s">
        <v>221</v>
      </c>
      <c r="J823" s="26" t="s">
        <v>48</v>
      </c>
      <c r="K823" s="62">
        <v>926.2</v>
      </c>
    </row>
    <row r="824" spans="1:21" x14ac:dyDescent="0.25">
      <c r="A824" s="100"/>
      <c r="B824" s="63" t="s">
        <v>49</v>
      </c>
      <c r="C824" s="69">
        <v>953</v>
      </c>
      <c r="D824" s="67" t="s">
        <v>21</v>
      </c>
      <c r="E824" s="67" t="s">
        <v>29</v>
      </c>
      <c r="F824" s="67" t="s">
        <v>21</v>
      </c>
      <c r="G824" s="69">
        <v>1</v>
      </c>
      <c r="H824" s="67" t="s">
        <v>2</v>
      </c>
      <c r="I824" s="67" t="s">
        <v>221</v>
      </c>
      <c r="J824" s="26" t="s">
        <v>50</v>
      </c>
      <c r="K824" s="62"/>
    </row>
    <row r="825" spans="1:21" x14ac:dyDescent="0.25">
      <c r="A825" s="67" t="s">
        <v>86</v>
      </c>
      <c r="B825" s="63" t="s">
        <v>363</v>
      </c>
      <c r="C825" s="67" t="s">
        <v>364</v>
      </c>
      <c r="D825" s="67" t="s">
        <v>74</v>
      </c>
      <c r="E825" s="67" t="s">
        <v>74</v>
      </c>
      <c r="F825" s="67" t="s">
        <v>74</v>
      </c>
      <c r="G825" s="69">
        <v>0</v>
      </c>
      <c r="H825" s="67" t="s">
        <v>74</v>
      </c>
      <c r="I825" s="67" t="s">
        <v>75</v>
      </c>
      <c r="J825" s="26" t="s">
        <v>364</v>
      </c>
      <c r="K825" s="48">
        <f>172450.6+100.5-0.4-0.1</f>
        <v>172550.6</v>
      </c>
    </row>
    <row r="826" spans="1:21" ht="18" x14ac:dyDescent="0.25">
      <c r="A826" s="49"/>
      <c r="K826" s="61" t="s">
        <v>427</v>
      </c>
    </row>
    <row r="827" spans="1:21" ht="18" x14ac:dyDescent="0.35">
      <c r="A827" s="49"/>
      <c r="K827" s="50"/>
    </row>
    <row r="828" spans="1:21" ht="18" x14ac:dyDescent="0.35">
      <c r="A828" s="49"/>
      <c r="K828" s="50"/>
    </row>
    <row r="829" spans="1:21" ht="18" x14ac:dyDescent="0.35">
      <c r="A829" s="108" t="s">
        <v>257</v>
      </c>
      <c r="B829" s="109"/>
      <c r="C829" s="11"/>
      <c r="F829" s="51"/>
      <c r="G829" s="52"/>
      <c r="H829" s="53"/>
      <c r="I829" s="53"/>
      <c r="J829" s="53"/>
      <c r="K829" s="51"/>
    </row>
    <row r="830" spans="1:21" ht="18" x14ac:dyDescent="0.35">
      <c r="A830" s="108" t="s">
        <v>425</v>
      </c>
      <c r="B830" s="109"/>
      <c r="D830" s="10"/>
    </row>
    <row r="831" spans="1:21" ht="18" x14ac:dyDescent="0.35">
      <c r="A831" s="108" t="s">
        <v>426</v>
      </c>
      <c r="B831" s="109"/>
      <c r="I831" s="107" t="s">
        <v>258</v>
      </c>
      <c r="J831" s="107"/>
      <c r="K831" s="107"/>
    </row>
    <row r="832" spans="1:21" x14ac:dyDescent="0.25">
      <c r="A832" s="49"/>
    </row>
    <row r="833" spans="1:21" x14ac:dyDescent="0.25">
      <c r="A833" s="49"/>
    </row>
    <row r="834" spans="1:21" x14ac:dyDescent="0.25">
      <c r="A834" s="49"/>
    </row>
    <row r="835" spans="1:21" x14ac:dyDescent="0.25">
      <c r="A835" s="49"/>
    </row>
    <row r="836" spans="1:21" s="3" customFormat="1" x14ac:dyDescent="0.25">
      <c r="A836" s="49"/>
      <c r="B836" s="2"/>
      <c r="D836" s="4"/>
      <c r="E836" s="4"/>
      <c r="F836" s="4"/>
      <c r="H836" s="4"/>
      <c r="I836" s="4"/>
      <c r="J836" s="4"/>
      <c r="L836" s="5"/>
      <c r="M836" s="1"/>
      <c r="N836" s="1"/>
      <c r="O836" s="1"/>
      <c r="P836" s="1"/>
      <c r="Q836" s="1"/>
      <c r="R836" s="1"/>
      <c r="S836" s="1"/>
      <c r="T836" s="1"/>
      <c r="U836" s="1"/>
    </row>
    <row r="837" spans="1:21" s="3" customFormat="1" x14ac:dyDescent="0.25">
      <c r="A837" s="49"/>
      <c r="B837" s="2"/>
      <c r="D837" s="4"/>
      <c r="E837" s="4"/>
      <c r="F837" s="4"/>
      <c r="H837" s="4"/>
      <c r="I837" s="4"/>
      <c r="J837" s="4"/>
      <c r="L837" s="5"/>
      <c r="M837" s="1"/>
      <c r="N837" s="1"/>
      <c r="O837" s="1"/>
      <c r="P837" s="1"/>
      <c r="Q837" s="1"/>
      <c r="R837" s="1"/>
      <c r="S837" s="1"/>
      <c r="T837" s="1"/>
      <c r="U837" s="1"/>
    </row>
    <row r="838" spans="1:21" s="3" customFormat="1" x14ac:dyDescent="0.25">
      <c r="A838" s="49"/>
      <c r="B838" s="2"/>
      <c r="D838" s="4"/>
      <c r="F838" s="4"/>
      <c r="H838" s="4"/>
      <c r="I838" s="4"/>
      <c r="L838" s="5"/>
      <c r="M838" s="1"/>
      <c r="N838" s="1"/>
      <c r="O838" s="1"/>
      <c r="P838" s="1"/>
      <c r="Q838" s="1"/>
      <c r="R838" s="1"/>
      <c r="S838" s="1"/>
      <c r="T838" s="1"/>
      <c r="U838" s="1"/>
    </row>
    <row r="839" spans="1:21" s="3" customFormat="1" x14ac:dyDescent="0.25">
      <c r="A839" s="49"/>
      <c r="B839" s="2"/>
      <c r="F839" s="4"/>
      <c r="H839" s="4"/>
      <c r="I839" s="4"/>
      <c r="L839" s="5"/>
      <c r="M839" s="1"/>
      <c r="N839" s="1"/>
      <c r="O839" s="1"/>
      <c r="P839" s="1"/>
      <c r="Q839" s="1"/>
      <c r="R839" s="1"/>
      <c r="S839" s="1"/>
      <c r="T839" s="1"/>
      <c r="U839" s="1"/>
    </row>
    <row r="840" spans="1:21" s="3" customFormat="1" x14ac:dyDescent="0.25">
      <c r="A840" s="49"/>
      <c r="B840" s="2"/>
      <c r="E840" s="4"/>
      <c r="F840" s="4"/>
      <c r="H840" s="4"/>
      <c r="I840" s="4"/>
      <c r="J840" s="4"/>
      <c r="L840" s="5"/>
      <c r="M840" s="1"/>
      <c r="N840" s="1"/>
      <c r="O840" s="1"/>
      <c r="P840" s="1"/>
      <c r="Q840" s="1"/>
      <c r="R840" s="1"/>
      <c r="S840" s="1"/>
      <c r="T840" s="1"/>
      <c r="U840" s="1"/>
    </row>
    <row r="841" spans="1:21" s="3" customFormat="1" x14ac:dyDescent="0.25">
      <c r="A841" s="49"/>
      <c r="B841" s="2"/>
      <c r="D841" s="4"/>
      <c r="F841" s="4"/>
      <c r="H841" s="4"/>
      <c r="I841" s="4"/>
      <c r="L841" s="5"/>
      <c r="M841" s="1"/>
      <c r="N841" s="1"/>
      <c r="O841" s="1"/>
      <c r="P841" s="1"/>
      <c r="Q841" s="1"/>
      <c r="R841" s="1"/>
      <c r="S841" s="1"/>
      <c r="T841" s="1"/>
      <c r="U841" s="1"/>
    </row>
    <row r="842" spans="1:21" s="3" customFormat="1" x14ac:dyDescent="0.25">
      <c r="A842" s="49"/>
      <c r="B842" s="2"/>
      <c r="E842" s="4"/>
      <c r="F842" s="4"/>
      <c r="H842" s="4"/>
      <c r="I842" s="4"/>
      <c r="J842" s="4"/>
      <c r="L842" s="5"/>
      <c r="M842" s="1"/>
      <c r="N842" s="1"/>
      <c r="O842" s="1"/>
      <c r="P842" s="1"/>
      <c r="Q842" s="1"/>
      <c r="R842" s="1"/>
      <c r="S842" s="1"/>
      <c r="T842" s="1"/>
      <c r="U842" s="1"/>
    </row>
    <row r="843" spans="1:21" s="3" customFormat="1" x14ac:dyDescent="0.25">
      <c r="A843" s="49"/>
      <c r="B843" s="2"/>
      <c r="D843" s="4"/>
      <c r="E843" s="4"/>
      <c r="F843" s="4"/>
      <c r="H843" s="4"/>
      <c r="I843" s="4"/>
      <c r="J843" s="4"/>
      <c r="L843" s="5"/>
      <c r="M843" s="1"/>
      <c r="N843" s="1"/>
      <c r="O843" s="1"/>
      <c r="P843" s="1"/>
      <c r="Q843" s="1"/>
      <c r="R843" s="1"/>
      <c r="S843" s="1"/>
      <c r="T843" s="1"/>
      <c r="U843" s="1"/>
    </row>
    <row r="844" spans="1:21" s="3" customFormat="1" x14ac:dyDescent="0.25">
      <c r="A844" s="49"/>
      <c r="B844" s="2"/>
      <c r="D844" s="4"/>
      <c r="E844" s="4"/>
      <c r="F844" s="4"/>
      <c r="H844" s="4"/>
      <c r="I844" s="4"/>
      <c r="J844" s="4"/>
      <c r="L844" s="5"/>
      <c r="M844" s="1"/>
      <c r="N844" s="1"/>
      <c r="O844" s="1"/>
      <c r="P844" s="1"/>
      <c r="Q844" s="1"/>
      <c r="R844" s="1"/>
      <c r="S844" s="1"/>
      <c r="T844" s="1"/>
      <c r="U844" s="1"/>
    </row>
    <row r="845" spans="1:21" s="3" customFormat="1" x14ac:dyDescent="0.25">
      <c r="A845" s="49"/>
      <c r="B845" s="2"/>
      <c r="D845" s="4"/>
      <c r="E845" s="4"/>
      <c r="F845" s="4"/>
      <c r="H845" s="4"/>
      <c r="I845" s="4"/>
      <c r="J845" s="4"/>
      <c r="L845" s="5"/>
      <c r="M845" s="1"/>
      <c r="N845" s="1"/>
      <c r="O845" s="1"/>
      <c r="P845" s="1"/>
      <c r="Q845" s="1"/>
      <c r="R845" s="1"/>
      <c r="S845" s="1"/>
      <c r="T845" s="1"/>
      <c r="U845" s="1"/>
    </row>
    <row r="846" spans="1:21" s="3" customFormat="1" x14ac:dyDescent="0.25">
      <c r="A846" s="49"/>
      <c r="B846" s="2"/>
      <c r="D846" s="4"/>
      <c r="E846" s="4"/>
      <c r="F846" s="4"/>
      <c r="H846" s="4"/>
      <c r="I846" s="4"/>
      <c r="J846" s="4"/>
      <c r="L846" s="5"/>
      <c r="M846" s="1"/>
      <c r="N846" s="1"/>
      <c r="O846" s="1"/>
      <c r="P846" s="1"/>
      <c r="Q846" s="1"/>
      <c r="R846" s="1"/>
      <c r="S846" s="1"/>
      <c r="T846" s="1"/>
      <c r="U846" s="1"/>
    </row>
    <row r="847" spans="1:21" s="3" customFormat="1" x14ac:dyDescent="0.25">
      <c r="A847" s="49"/>
      <c r="B847" s="2"/>
      <c r="D847" s="4"/>
      <c r="E847" s="4"/>
      <c r="F847" s="4"/>
      <c r="H847" s="4"/>
      <c r="I847" s="4"/>
      <c r="J847" s="4"/>
      <c r="L847" s="5"/>
      <c r="M847" s="1"/>
      <c r="N847" s="1"/>
      <c r="O847" s="1"/>
      <c r="P847" s="1"/>
      <c r="Q847" s="1"/>
      <c r="R847" s="1"/>
      <c r="S847" s="1"/>
      <c r="T847" s="1"/>
      <c r="U847" s="1"/>
    </row>
    <row r="848" spans="1:21" s="3" customFormat="1" x14ac:dyDescent="0.25">
      <c r="A848" s="49"/>
      <c r="B848" s="2"/>
      <c r="D848" s="4"/>
      <c r="F848" s="4"/>
      <c r="H848" s="4"/>
      <c r="I848" s="4"/>
      <c r="L848" s="5"/>
      <c r="M848" s="1"/>
      <c r="N848" s="1"/>
      <c r="O848" s="1"/>
      <c r="P848" s="1"/>
      <c r="Q848" s="1"/>
      <c r="R848" s="1"/>
      <c r="S848" s="1"/>
      <c r="T848" s="1"/>
      <c r="U848" s="1"/>
    </row>
    <row r="849" spans="1:21" s="3" customFormat="1" x14ac:dyDescent="0.25">
      <c r="A849" s="49"/>
      <c r="B849" s="2"/>
      <c r="E849" s="4"/>
      <c r="F849" s="4"/>
      <c r="H849" s="4"/>
      <c r="I849" s="4"/>
      <c r="J849" s="4"/>
      <c r="L849" s="5"/>
      <c r="M849" s="1"/>
      <c r="N849" s="1"/>
      <c r="O849" s="1"/>
      <c r="P849" s="1"/>
      <c r="Q849" s="1"/>
      <c r="R849" s="1"/>
      <c r="S849" s="1"/>
      <c r="T849" s="1"/>
      <c r="U849" s="1"/>
    </row>
    <row r="850" spans="1:21" s="3" customFormat="1" x14ac:dyDescent="0.25">
      <c r="A850" s="49"/>
      <c r="B850" s="2"/>
      <c r="D850" s="4"/>
      <c r="E850" s="4"/>
      <c r="F850" s="4"/>
      <c r="H850" s="4"/>
      <c r="I850" s="4"/>
      <c r="J850" s="4"/>
      <c r="L850" s="5"/>
      <c r="M850" s="1"/>
      <c r="N850" s="1"/>
      <c r="O850" s="1"/>
      <c r="P850" s="1"/>
      <c r="Q850" s="1"/>
      <c r="R850" s="1"/>
      <c r="S850" s="1"/>
      <c r="T850" s="1"/>
      <c r="U850" s="1"/>
    </row>
    <row r="851" spans="1:21" s="3" customFormat="1" x14ac:dyDescent="0.25">
      <c r="A851" s="49"/>
      <c r="B851" s="2"/>
      <c r="D851" s="4"/>
      <c r="F851" s="4"/>
      <c r="H851" s="4"/>
      <c r="I851" s="4"/>
      <c r="L851" s="5"/>
      <c r="M851" s="1"/>
      <c r="N851" s="1"/>
      <c r="O851" s="1"/>
      <c r="P851" s="1"/>
      <c r="Q851" s="1"/>
      <c r="R851" s="1"/>
      <c r="S851" s="1"/>
      <c r="T851" s="1"/>
      <c r="U851" s="1"/>
    </row>
    <row r="852" spans="1:21" x14ac:dyDescent="0.25">
      <c r="A852" s="49"/>
      <c r="D852" s="3"/>
    </row>
    <row r="853" spans="1:21" s="56" customFormat="1" x14ac:dyDescent="0.25">
      <c r="A853" s="54"/>
      <c r="B853" s="2"/>
      <c r="C853" s="3"/>
      <c r="D853" s="4"/>
      <c r="E853" s="4"/>
      <c r="F853" s="4"/>
      <c r="G853" s="3"/>
      <c r="H853" s="4"/>
      <c r="I853" s="4"/>
      <c r="J853" s="4"/>
      <c r="K853" s="3"/>
      <c r="L853" s="55"/>
    </row>
    <row r="854" spans="1:21" s="56" customFormat="1" x14ac:dyDescent="0.25">
      <c r="A854" s="54"/>
      <c r="B854" s="2"/>
      <c r="C854" s="3"/>
      <c r="D854" s="4"/>
      <c r="E854" s="4"/>
      <c r="F854" s="4"/>
      <c r="G854" s="3"/>
      <c r="H854" s="4"/>
      <c r="I854" s="4"/>
      <c r="J854" s="4"/>
      <c r="K854" s="3"/>
      <c r="L854" s="55"/>
    </row>
    <row r="855" spans="1:21" s="52" customFormat="1" ht="18" x14ac:dyDescent="0.25">
      <c r="A855" s="57"/>
      <c r="B855" s="2"/>
      <c r="C855" s="3"/>
      <c r="D855" s="4"/>
      <c r="E855" s="4"/>
      <c r="F855" s="4"/>
      <c r="G855" s="3"/>
      <c r="H855" s="4"/>
      <c r="I855" s="4"/>
      <c r="J855" s="4"/>
      <c r="K855" s="3"/>
      <c r="L855" s="58"/>
    </row>
    <row r="856" spans="1:21" x14ac:dyDescent="0.25">
      <c r="A856" s="59"/>
    </row>
    <row r="857" spans="1:21" x14ac:dyDescent="0.25">
      <c r="A857" s="59"/>
    </row>
    <row r="858" spans="1:21" x14ac:dyDescent="0.25">
      <c r="A858" s="59"/>
      <c r="E858" s="3"/>
      <c r="J858" s="3"/>
    </row>
    <row r="859" spans="1:21" x14ac:dyDescent="0.25">
      <c r="A859" s="59"/>
      <c r="D859" s="3"/>
    </row>
    <row r="860" spans="1:21" x14ac:dyDescent="0.25">
      <c r="A860" s="59"/>
    </row>
    <row r="861" spans="1:21" x14ac:dyDescent="0.25">
      <c r="A861" s="59"/>
    </row>
    <row r="862" spans="1:21" x14ac:dyDescent="0.25">
      <c r="A862" s="59"/>
    </row>
    <row r="863" spans="1:21" x14ac:dyDescent="0.25">
      <c r="A863" s="59"/>
    </row>
    <row r="864" spans="1:21" x14ac:dyDescent="0.25">
      <c r="A864" s="59"/>
    </row>
    <row r="865" spans="1:21" x14ac:dyDescent="0.25">
      <c r="A865" s="59"/>
    </row>
    <row r="866" spans="1:21" x14ac:dyDescent="0.25">
      <c r="A866" s="59"/>
    </row>
    <row r="867" spans="1:21" x14ac:dyDescent="0.25">
      <c r="A867" s="59"/>
    </row>
    <row r="868" spans="1:21" s="3" customFormat="1" x14ac:dyDescent="0.25">
      <c r="A868" s="59"/>
      <c r="B868" s="2"/>
      <c r="D868" s="4"/>
      <c r="E868" s="4"/>
      <c r="F868" s="4"/>
      <c r="H868" s="4"/>
      <c r="I868" s="4"/>
      <c r="J868" s="4"/>
      <c r="L868" s="5"/>
      <c r="M868" s="1"/>
      <c r="N868" s="1"/>
      <c r="O868" s="1"/>
      <c r="P868" s="1"/>
      <c r="Q868" s="1"/>
      <c r="R868" s="1"/>
      <c r="S868" s="1"/>
      <c r="T868" s="1"/>
      <c r="U868" s="1"/>
    </row>
    <row r="869" spans="1:21" s="3" customFormat="1" x14ac:dyDescent="0.25">
      <c r="A869" s="59"/>
      <c r="B869" s="2"/>
      <c r="D869" s="4"/>
      <c r="F869" s="4"/>
      <c r="H869" s="4"/>
      <c r="I869" s="4"/>
      <c r="L869" s="5"/>
      <c r="M869" s="1"/>
      <c r="N869" s="1"/>
      <c r="O869" s="1"/>
      <c r="P869" s="1"/>
      <c r="Q869" s="1"/>
      <c r="R869" s="1"/>
      <c r="S869" s="1"/>
      <c r="T869" s="1"/>
      <c r="U869" s="1"/>
    </row>
    <row r="870" spans="1:21" s="3" customFormat="1" x14ac:dyDescent="0.25">
      <c r="A870" s="59"/>
      <c r="B870" s="2"/>
      <c r="F870" s="4"/>
      <c r="H870" s="4"/>
      <c r="I870" s="4"/>
      <c r="L870" s="5"/>
      <c r="M870" s="1"/>
      <c r="N870" s="1"/>
      <c r="O870" s="1"/>
      <c r="P870" s="1"/>
      <c r="Q870" s="1"/>
      <c r="R870" s="1"/>
      <c r="S870" s="1"/>
      <c r="T870" s="1"/>
      <c r="U870" s="1"/>
    </row>
    <row r="871" spans="1:21" s="3" customFormat="1" x14ac:dyDescent="0.25">
      <c r="A871" s="59"/>
      <c r="B871" s="2"/>
      <c r="F871" s="4"/>
      <c r="H871" s="4"/>
      <c r="I871" s="4"/>
      <c r="L871" s="5"/>
      <c r="M871" s="1"/>
      <c r="N871" s="1"/>
      <c r="O871" s="1"/>
      <c r="P871" s="1"/>
      <c r="Q871" s="1"/>
      <c r="R871" s="1"/>
      <c r="S871" s="1"/>
      <c r="T871" s="1"/>
      <c r="U871" s="1"/>
    </row>
    <row r="872" spans="1:21" s="3" customFormat="1" x14ac:dyDescent="0.25">
      <c r="A872" s="59"/>
      <c r="B872" s="2"/>
      <c r="F872" s="4"/>
      <c r="H872" s="4"/>
      <c r="I872" s="4"/>
      <c r="L872" s="5"/>
      <c r="M872" s="1"/>
      <c r="N872" s="1"/>
      <c r="O872" s="1"/>
      <c r="P872" s="1"/>
      <c r="Q872" s="1"/>
      <c r="R872" s="1"/>
      <c r="S872" s="1"/>
      <c r="T872" s="1"/>
      <c r="U872" s="1"/>
    </row>
    <row r="873" spans="1:21" s="3" customFormat="1" x14ac:dyDescent="0.25">
      <c r="A873" s="59"/>
      <c r="B873" s="2"/>
      <c r="F873" s="4"/>
      <c r="H873" s="4"/>
      <c r="I873" s="4"/>
      <c r="L873" s="5"/>
      <c r="M873" s="1"/>
      <c r="N873" s="1"/>
      <c r="O873" s="1"/>
      <c r="P873" s="1"/>
      <c r="Q873" s="1"/>
      <c r="R873" s="1"/>
      <c r="S873" s="1"/>
      <c r="T873" s="1"/>
      <c r="U873" s="1"/>
    </row>
    <row r="874" spans="1:21" s="3" customFormat="1" x14ac:dyDescent="0.25">
      <c r="A874" s="59"/>
      <c r="B874" s="2"/>
      <c r="E874" s="4"/>
      <c r="F874" s="4"/>
      <c r="H874" s="4"/>
      <c r="I874" s="4"/>
      <c r="J874" s="4"/>
      <c r="L874" s="5"/>
      <c r="M874" s="1"/>
      <c r="N874" s="1"/>
      <c r="O874" s="1"/>
      <c r="P874" s="1"/>
      <c r="Q874" s="1"/>
      <c r="R874" s="1"/>
      <c r="S874" s="1"/>
      <c r="T874" s="1"/>
      <c r="U874" s="1"/>
    </row>
    <row r="875" spans="1:21" s="3" customFormat="1" x14ac:dyDescent="0.25">
      <c r="A875" s="59"/>
      <c r="B875" s="2"/>
      <c r="D875" s="4"/>
      <c r="E875" s="4"/>
      <c r="F875" s="4"/>
      <c r="H875" s="4"/>
      <c r="I875" s="4"/>
      <c r="J875" s="4"/>
      <c r="L875" s="5"/>
      <c r="M875" s="1"/>
      <c r="N875" s="1"/>
      <c r="O875" s="1"/>
      <c r="P875" s="1"/>
      <c r="Q875" s="1"/>
      <c r="R875" s="1"/>
      <c r="S875" s="1"/>
      <c r="T875" s="1"/>
      <c r="U875" s="1"/>
    </row>
    <row r="876" spans="1:21" s="3" customFormat="1" x14ac:dyDescent="0.25">
      <c r="A876" s="59"/>
      <c r="B876" s="2"/>
      <c r="D876" s="4"/>
      <c r="E876" s="4"/>
      <c r="F876" s="4"/>
      <c r="H876" s="4"/>
      <c r="I876" s="4"/>
      <c r="J876" s="4"/>
      <c r="L876" s="5"/>
      <c r="M876" s="1"/>
      <c r="N876" s="1"/>
      <c r="O876" s="1"/>
      <c r="P876" s="1"/>
      <c r="Q876" s="1"/>
      <c r="R876" s="1"/>
      <c r="S876" s="1"/>
      <c r="T876" s="1"/>
      <c r="U876" s="1"/>
    </row>
    <row r="877" spans="1:21" s="3" customFormat="1" x14ac:dyDescent="0.25">
      <c r="A877" s="59"/>
      <c r="B877" s="2"/>
      <c r="D877" s="4"/>
      <c r="E877" s="4"/>
      <c r="F877" s="4"/>
      <c r="H877" s="4"/>
      <c r="I877" s="4"/>
      <c r="J877" s="4"/>
      <c r="L877" s="5"/>
      <c r="M877" s="1"/>
      <c r="N877" s="1"/>
      <c r="O877" s="1"/>
      <c r="P877" s="1"/>
      <c r="Q877" s="1"/>
      <c r="R877" s="1"/>
      <c r="S877" s="1"/>
      <c r="T877" s="1"/>
      <c r="U877" s="1"/>
    </row>
    <row r="878" spans="1:21" s="3" customFormat="1" x14ac:dyDescent="0.25">
      <c r="A878" s="59"/>
      <c r="B878" s="2"/>
      <c r="D878" s="4"/>
      <c r="E878" s="4"/>
      <c r="F878" s="4"/>
      <c r="H878" s="4"/>
      <c r="I878" s="4"/>
      <c r="J878" s="4"/>
      <c r="L878" s="5"/>
      <c r="M878" s="1"/>
      <c r="N878" s="1"/>
      <c r="O878" s="1"/>
      <c r="P878" s="1"/>
      <c r="Q878" s="1"/>
      <c r="R878" s="1"/>
      <c r="S878" s="1"/>
      <c r="T878" s="1"/>
      <c r="U878" s="1"/>
    </row>
    <row r="879" spans="1:21" s="3" customFormat="1" x14ac:dyDescent="0.25">
      <c r="A879" s="59"/>
      <c r="B879" s="2"/>
      <c r="D879" s="4"/>
      <c r="E879" s="4"/>
      <c r="F879" s="4"/>
      <c r="H879" s="4"/>
      <c r="I879" s="4"/>
      <c r="J879" s="4"/>
      <c r="L879" s="5"/>
      <c r="M879" s="1"/>
      <c r="N879" s="1"/>
      <c r="O879" s="1"/>
      <c r="P879" s="1"/>
      <c r="Q879" s="1"/>
      <c r="R879" s="1"/>
      <c r="S879" s="1"/>
      <c r="T879" s="1"/>
      <c r="U879" s="1"/>
    </row>
    <row r="880" spans="1:21" s="3" customFormat="1" x14ac:dyDescent="0.25">
      <c r="A880" s="59"/>
      <c r="B880" s="2"/>
      <c r="D880" s="4"/>
      <c r="E880" s="4"/>
      <c r="F880" s="4"/>
      <c r="H880" s="4"/>
      <c r="I880" s="4"/>
      <c r="J880" s="4"/>
      <c r="L880" s="5"/>
      <c r="M880" s="1"/>
      <c r="N880" s="1"/>
      <c r="O880" s="1"/>
      <c r="P880" s="1"/>
      <c r="Q880" s="1"/>
      <c r="R880" s="1"/>
      <c r="S880" s="1"/>
      <c r="T880" s="1"/>
      <c r="U880" s="1"/>
    </row>
    <row r="881" spans="1:21" s="3" customFormat="1" x14ac:dyDescent="0.25">
      <c r="A881" s="59"/>
      <c r="B881" s="2"/>
      <c r="D881" s="4"/>
      <c r="E881" s="4"/>
      <c r="F881" s="4"/>
      <c r="H881" s="4"/>
      <c r="I881" s="4"/>
      <c r="J881" s="4"/>
      <c r="L881" s="5"/>
      <c r="M881" s="1"/>
      <c r="N881" s="1"/>
      <c r="O881" s="1"/>
      <c r="P881" s="1"/>
      <c r="Q881" s="1"/>
      <c r="R881" s="1"/>
      <c r="S881" s="1"/>
      <c r="T881" s="1"/>
      <c r="U881" s="1"/>
    </row>
    <row r="882" spans="1:21" s="3" customFormat="1" x14ac:dyDescent="0.25">
      <c r="A882" s="59"/>
      <c r="B882" s="2"/>
      <c r="D882" s="4"/>
      <c r="F882" s="4"/>
      <c r="H882" s="4"/>
      <c r="I882" s="4"/>
      <c r="L882" s="5"/>
      <c r="M882" s="1"/>
      <c r="N882" s="1"/>
      <c r="O882" s="1"/>
      <c r="P882" s="1"/>
      <c r="Q882" s="1"/>
      <c r="R882" s="1"/>
      <c r="S882" s="1"/>
      <c r="T882" s="1"/>
      <c r="U882" s="1"/>
    </row>
    <row r="883" spans="1:21" s="3" customFormat="1" x14ac:dyDescent="0.25">
      <c r="A883" s="59"/>
      <c r="B883" s="2"/>
      <c r="E883" s="4"/>
      <c r="F883" s="4"/>
      <c r="H883" s="4"/>
      <c r="I883" s="4"/>
      <c r="J883" s="4"/>
      <c r="L883" s="5"/>
      <c r="M883" s="1"/>
      <c r="N883" s="1"/>
      <c r="O883" s="1"/>
      <c r="P883" s="1"/>
      <c r="Q883" s="1"/>
      <c r="R883" s="1"/>
      <c r="S883" s="1"/>
      <c r="T883" s="1"/>
      <c r="U883" s="1"/>
    </row>
    <row r="884" spans="1:21" s="3" customFormat="1" x14ac:dyDescent="0.25">
      <c r="A884" s="59"/>
      <c r="B884" s="2"/>
      <c r="D884" s="4"/>
      <c r="E884" s="4"/>
      <c r="F884" s="4"/>
      <c r="H884" s="4"/>
      <c r="I884" s="4"/>
      <c r="J884" s="4"/>
      <c r="L884" s="5"/>
      <c r="M884" s="1"/>
      <c r="N884" s="1"/>
      <c r="O884" s="1"/>
      <c r="P884" s="1"/>
      <c r="Q884" s="1"/>
      <c r="R884" s="1"/>
      <c r="S884" s="1"/>
      <c r="T884" s="1"/>
      <c r="U884" s="1"/>
    </row>
    <row r="885" spans="1:21" s="3" customFormat="1" x14ac:dyDescent="0.25">
      <c r="A885" s="59"/>
      <c r="B885" s="2"/>
      <c r="D885" s="4"/>
      <c r="E885" s="4"/>
      <c r="F885" s="4"/>
      <c r="H885" s="4"/>
      <c r="I885" s="4"/>
      <c r="J885" s="4"/>
      <c r="L885" s="5"/>
      <c r="M885" s="1"/>
      <c r="N885" s="1"/>
      <c r="O885" s="1"/>
      <c r="P885" s="1"/>
      <c r="Q885" s="1"/>
      <c r="R885" s="1"/>
      <c r="S885" s="1"/>
      <c r="T885" s="1"/>
      <c r="U885" s="1"/>
    </row>
    <row r="886" spans="1:21" s="3" customFormat="1" x14ac:dyDescent="0.25">
      <c r="A886" s="59"/>
      <c r="B886" s="2"/>
      <c r="D886" s="4"/>
      <c r="F886" s="4"/>
      <c r="H886" s="4"/>
      <c r="I886" s="4"/>
      <c r="L886" s="5"/>
      <c r="M886" s="1"/>
      <c r="N886" s="1"/>
      <c r="O886" s="1"/>
      <c r="P886" s="1"/>
      <c r="Q886" s="1"/>
      <c r="R886" s="1"/>
      <c r="S886" s="1"/>
      <c r="T886" s="1"/>
      <c r="U886" s="1"/>
    </row>
    <row r="887" spans="1:21" s="3" customFormat="1" x14ac:dyDescent="0.25">
      <c r="A887" s="59"/>
      <c r="B887" s="2"/>
      <c r="E887" s="4"/>
      <c r="F887" s="4"/>
      <c r="H887" s="4"/>
      <c r="I887" s="4"/>
      <c r="J887" s="4"/>
      <c r="L887" s="5"/>
      <c r="M887" s="1"/>
      <c r="N887" s="1"/>
      <c r="O887" s="1"/>
      <c r="P887" s="1"/>
      <c r="Q887" s="1"/>
      <c r="R887" s="1"/>
      <c r="S887" s="1"/>
      <c r="T887" s="1"/>
      <c r="U887" s="1"/>
    </row>
    <row r="888" spans="1:21" s="3" customFormat="1" x14ac:dyDescent="0.25">
      <c r="A888" s="59"/>
      <c r="B888" s="2"/>
      <c r="D888" s="4"/>
      <c r="F888" s="4"/>
      <c r="H888" s="4"/>
      <c r="I888" s="4"/>
      <c r="L888" s="5"/>
      <c r="M888" s="1"/>
      <c r="N888" s="1"/>
      <c r="O888" s="1"/>
      <c r="P888" s="1"/>
      <c r="Q888" s="1"/>
      <c r="R888" s="1"/>
      <c r="S888" s="1"/>
      <c r="T888" s="1"/>
      <c r="U888" s="1"/>
    </row>
    <row r="889" spans="1:21" s="3" customFormat="1" x14ac:dyDescent="0.25">
      <c r="A889" s="59"/>
      <c r="B889" s="2"/>
      <c r="E889" s="4"/>
      <c r="F889" s="4"/>
      <c r="H889" s="4"/>
      <c r="I889" s="4"/>
      <c r="J889" s="4"/>
      <c r="L889" s="5"/>
      <c r="M889" s="1"/>
      <c r="N889" s="1"/>
      <c r="O889" s="1"/>
      <c r="P889" s="1"/>
      <c r="Q889" s="1"/>
      <c r="R889" s="1"/>
      <c r="S889" s="1"/>
      <c r="T889" s="1"/>
      <c r="U889" s="1"/>
    </row>
    <row r="890" spans="1:21" s="3" customFormat="1" x14ac:dyDescent="0.25">
      <c r="A890" s="59"/>
      <c r="B890" s="2"/>
      <c r="D890" s="4"/>
      <c r="F890" s="4"/>
      <c r="H890" s="4"/>
      <c r="I890" s="4"/>
      <c r="L890" s="5"/>
      <c r="M890" s="1"/>
      <c r="N890" s="1"/>
      <c r="O890" s="1"/>
      <c r="P890" s="1"/>
      <c r="Q890" s="1"/>
      <c r="R890" s="1"/>
      <c r="S890" s="1"/>
      <c r="T890" s="1"/>
      <c r="U890" s="1"/>
    </row>
    <row r="891" spans="1:21" s="3" customFormat="1" x14ac:dyDescent="0.25">
      <c r="A891" s="59"/>
      <c r="B891" s="2"/>
      <c r="F891" s="4"/>
      <c r="H891" s="4"/>
      <c r="I891" s="4"/>
      <c r="L891" s="5"/>
      <c r="M891" s="1"/>
      <c r="N891" s="1"/>
      <c r="O891" s="1"/>
      <c r="P891" s="1"/>
      <c r="Q891" s="1"/>
      <c r="R891" s="1"/>
      <c r="S891" s="1"/>
      <c r="T891" s="1"/>
      <c r="U891" s="1"/>
    </row>
    <row r="892" spans="1:21" s="3" customFormat="1" x14ac:dyDescent="0.25">
      <c r="A892" s="59"/>
      <c r="B892" s="2"/>
      <c r="E892" s="4"/>
      <c r="F892" s="4"/>
      <c r="H892" s="4"/>
      <c r="I892" s="4"/>
      <c r="J892" s="4"/>
      <c r="L892" s="5"/>
      <c r="M892" s="1"/>
      <c r="N892" s="1"/>
      <c r="O892" s="1"/>
      <c r="P892" s="1"/>
      <c r="Q892" s="1"/>
      <c r="R892" s="1"/>
      <c r="S892" s="1"/>
      <c r="T892" s="1"/>
      <c r="U892" s="1"/>
    </row>
    <row r="893" spans="1:21" s="3" customFormat="1" x14ac:dyDescent="0.25">
      <c r="A893" s="59"/>
      <c r="B893" s="2"/>
      <c r="D893" s="4"/>
      <c r="E893" s="4"/>
      <c r="F893" s="4"/>
      <c r="H893" s="4"/>
      <c r="I893" s="4"/>
      <c r="J893" s="4"/>
      <c r="L893" s="5"/>
      <c r="M893" s="1"/>
      <c r="N893" s="1"/>
      <c r="O893" s="1"/>
      <c r="P893" s="1"/>
      <c r="Q893" s="1"/>
      <c r="R893" s="1"/>
      <c r="S893" s="1"/>
      <c r="T893" s="1"/>
      <c r="U893" s="1"/>
    </row>
    <row r="894" spans="1:21" s="3" customFormat="1" x14ac:dyDescent="0.25">
      <c r="A894" s="59"/>
      <c r="B894" s="2"/>
      <c r="D894" s="4"/>
      <c r="F894" s="4"/>
      <c r="H894" s="4"/>
      <c r="I894" s="4"/>
      <c r="L894" s="5"/>
      <c r="M894" s="1"/>
      <c r="N894" s="1"/>
      <c r="O894" s="1"/>
      <c r="P894" s="1"/>
      <c r="Q894" s="1"/>
      <c r="R894" s="1"/>
      <c r="S894" s="1"/>
      <c r="T894" s="1"/>
      <c r="U894" s="1"/>
    </row>
    <row r="895" spans="1:21" s="3" customFormat="1" x14ac:dyDescent="0.25">
      <c r="A895" s="59"/>
      <c r="B895" s="2"/>
      <c r="E895" s="4"/>
      <c r="F895" s="4"/>
      <c r="H895" s="4"/>
      <c r="I895" s="4"/>
      <c r="J895" s="4"/>
      <c r="L895" s="5"/>
      <c r="M895" s="1"/>
      <c r="N895" s="1"/>
      <c r="O895" s="1"/>
      <c r="P895" s="1"/>
      <c r="Q895" s="1"/>
      <c r="R895" s="1"/>
      <c r="S895" s="1"/>
      <c r="T895" s="1"/>
      <c r="U895" s="1"/>
    </row>
    <row r="896" spans="1:21" s="3" customFormat="1" x14ac:dyDescent="0.25">
      <c r="A896" s="59"/>
      <c r="B896" s="2"/>
      <c r="D896" s="4"/>
      <c r="E896" s="4"/>
      <c r="F896" s="4"/>
      <c r="H896" s="4"/>
      <c r="I896" s="4"/>
      <c r="J896" s="4"/>
      <c r="L896" s="5"/>
      <c r="M896" s="1"/>
      <c r="N896" s="1"/>
      <c r="O896" s="1"/>
      <c r="P896" s="1"/>
      <c r="Q896" s="1"/>
      <c r="R896" s="1"/>
      <c r="S896" s="1"/>
      <c r="T896" s="1"/>
      <c r="U896" s="1"/>
    </row>
    <row r="897" spans="1:21" s="3" customFormat="1" x14ac:dyDescent="0.25">
      <c r="A897" s="59"/>
      <c r="B897" s="2"/>
      <c r="D897" s="4"/>
      <c r="F897" s="4"/>
      <c r="H897" s="4"/>
      <c r="I897" s="4"/>
      <c r="L897" s="5"/>
      <c r="M897" s="1"/>
      <c r="N897" s="1"/>
      <c r="O897" s="1"/>
      <c r="P897" s="1"/>
      <c r="Q897" s="1"/>
      <c r="R897" s="1"/>
      <c r="S897" s="1"/>
      <c r="T897" s="1"/>
      <c r="U897" s="1"/>
    </row>
    <row r="898" spans="1:21" s="3" customFormat="1" x14ac:dyDescent="0.25">
      <c r="A898" s="59"/>
      <c r="B898" s="2"/>
      <c r="F898" s="4"/>
      <c r="H898" s="4"/>
      <c r="I898" s="4"/>
      <c r="L898" s="5"/>
      <c r="M898" s="1"/>
      <c r="N898" s="1"/>
      <c r="O898" s="1"/>
      <c r="P898" s="1"/>
      <c r="Q898" s="1"/>
      <c r="R898" s="1"/>
      <c r="S898" s="1"/>
      <c r="T898" s="1"/>
      <c r="U898" s="1"/>
    </row>
    <row r="899" spans="1:21" s="3" customFormat="1" x14ac:dyDescent="0.25">
      <c r="A899" s="59"/>
      <c r="B899" s="2"/>
      <c r="F899" s="4"/>
      <c r="H899" s="4"/>
      <c r="I899" s="4"/>
      <c r="L899" s="5"/>
      <c r="M899" s="1"/>
      <c r="N899" s="1"/>
      <c r="O899" s="1"/>
      <c r="P899" s="1"/>
      <c r="Q899" s="1"/>
      <c r="R899" s="1"/>
      <c r="S899" s="1"/>
      <c r="T899" s="1"/>
      <c r="U899" s="1"/>
    </row>
    <row r="900" spans="1:21" s="3" customFormat="1" x14ac:dyDescent="0.25">
      <c r="A900" s="59"/>
      <c r="B900" s="2"/>
      <c r="E900" s="4"/>
      <c r="F900" s="4"/>
      <c r="H900" s="4"/>
      <c r="I900" s="4"/>
      <c r="J900" s="4"/>
      <c r="L900" s="5"/>
      <c r="M900" s="1"/>
      <c r="N900" s="1"/>
      <c r="O900" s="1"/>
      <c r="P900" s="1"/>
      <c r="Q900" s="1"/>
      <c r="R900" s="1"/>
      <c r="S900" s="1"/>
      <c r="T900" s="1"/>
      <c r="U900" s="1"/>
    </row>
    <row r="901" spans="1:21" s="3" customFormat="1" x14ac:dyDescent="0.25">
      <c r="A901" s="59"/>
      <c r="B901" s="2"/>
      <c r="D901" s="4"/>
      <c r="E901" s="4"/>
      <c r="F901" s="4"/>
      <c r="H901" s="4"/>
      <c r="I901" s="4"/>
      <c r="J901" s="4"/>
      <c r="L901" s="5"/>
      <c r="M901" s="1"/>
      <c r="N901" s="1"/>
      <c r="O901" s="1"/>
      <c r="P901" s="1"/>
      <c r="Q901" s="1"/>
      <c r="R901" s="1"/>
      <c r="S901" s="1"/>
      <c r="T901" s="1"/>
      <c r="U901" s="1"/>
    </row>
    <row r="902" spans="1:21" s="3" customFormat="1" x14ac:dyDescent="0.25">
      <c r="A902" s="59"/>
      <c r="B902" s="2"/>
      <c r="D902" s="4"/>
      <c r="F902" s="4"/>
      <c r="H902" s="4"/>
      <c r="I902" s="4"/>
      <c r="L902" s="5"/>
      <c r="M902" s="1"/>
      <c r="N902" s="1"/>
      <c r="O902" s="1"/>
      <c r="P902" s="1"/>
      <c r="Q902" s="1"/>
      <c r="R902" s="1"/>
      <c r="S902" s="1"/>
      <c r="T902" s="1"/>
      <c r="U902" s="1"/>
    </row>
    <row r="903" spans="1:21" s="3" customFormat="1" x14ac:dyDescent="0.25">
      <c r="A903" s="59"/>
      <c r="B903" s="2"/>
      <c r="E903" s="4"/>
      <c r="F903" s="4"/>
      <c r="H903" s="4"/>
      <c r="I903" s="4"/>
      <c r="J903" s="4"/>
      <c r="L903" s="5"/>
      <c r="M903" s="1"/>
      <c r="N903" s="1"/>
      <c r="O903" s="1"/>
      <c r="P903" s="1"/>
      <c r="Q903" s="1"/>
      <c r="R903" s="1"/>
      <c r="S903" s="1"/>
      <c r="T903" s="1"/>
      <c r="U903" s="1"/>
    </row>
    <row r="904" spans="1:21" s="3" customFormat="1" x14ac:dyDescent="0.25">
      <c r="A904" s="59"/>
      <c r="B904" s="2"/>
      <c r="D904" s="4"/>
      <c r="E904" s="4"/>
      <c r="F904" s="4"/>
      <c r="H904" s="4"/>
      <c r="I904" s="4"/>
      <c r="J904" s="4"/>
      <c r="L904" s="5"/>
      <c r="M904" s="1"/>
      <c r="N904" s="1"/>
      <c r="O904" s="1"/>
      <c r="P904" s="1"/>
      <c r="Q904" s="1"/>
      <c r="R904" s="1"/>
      <c r="S904" s="1"/>
      <c r="T904" s="1"/>
      <c r="U904" s="1"/>
    </row>
    <row r="905" spans="1:21" s="3" customFormat="1" x14ac:dyDescent="0.25">
      <c r="A905" s="59"/>
      <c r="B905" s="2"/>
      <c r="D905" s="4"/>
      <c r="E905" s="4"/>
      <c r="F905" s="4"/>
      <c r="H905" s="4"/>
      <c r="I905" s="4"/>
      <c r="J905" s="4"/>
      <c r="L905" s="5"/>
      <c r="M905" s="1"/>
      <c r="N905" s="1"/>
      <c r="O905" s="1"/>
      <c r="P905" s="1"/>
      <c r="Q905" s="1"/>
      <c r="R905" s="1"/>
      <c r="S905" s="1"/>
      <c r="T905" s="1"/>
      <c r="U905" s="1"/>
    </row>
    <row r="906" spans="1:21" s="3" customFormat="1" x14ac:dyDescent="0.25">
      <c r="A906" s="59"/>
      <c r="B906" s="2"/>
      <c r="D906" s="4"/>
      <c r="E906" s="4"/>
      <c r="F906" s="4"/>
      <c r="H906" s="4"/>
      <c r="I906" s="4"/>
      <c r="J906" s="4"/>
      <c r="L906" s="5"/>
      <c r="M906" s="1"/>
      <c r="N906" s="1"/>
      <c r="O906" s="1"/>
      <c r="P906" s="1"/>
      <c r="Q906" s="1"/>
      <c r="R906" s="1"/>
      <c r="S906" s="1"/>
      <c r="T906" s="1"/>
      <c r="U906" s="1"/>
    </row>
    <row r="907" spans="1:21" s="3" customFormat="1" x14ac:dyDescent="0.25">
      <c r="A907" s="59"/>
      <c r="B907" s="2"/>
      <c r="D907" s="4"/>
      <c r="F907" s="4"/>
      <c r="H907" s="4"/>
      <c r="I907" s="4"/>
      <c r="L907" s="5"/>
      <c r="M907" s="1"/>
      <c r="N907" s="1"/>
      <c r="O907" s="1"/>
      <c r="P907" s="1"/>
      <c r="Q907" s="1"/>
      <c r="R907" s="1"/>
      <c r="S907" s="1"/>
      <c r="T907" s="1"/>
      <c r="U907" s="1"/>
    </row>
    <row r="908" spans="1:21" s="3" customFormat="1" x14ac:dyDescent="0.25">
      <c r="A908" s="59"/>
      <c r="B908" s="2"/>
      <c r="E908" s="4"/>
      <c r="F908" s="4"/>
      <c r="H908" s="4"/>
      <c r="I908" s="4"/>
      <c r="J908" s="4"/>
      <c r="L908" s="5"/>
      <c r="M908" s="1"/>
      <c r="N908" s="1"/>
      <c r="O908" s="1"/>
      <c r="P908" s="1"/>
      <c r="Q908" s="1"/>
      <c r="R908" s="1"/>
      <c r="S908" s="1"/>
      <c r="T908" s="1"/>
      <c r="U908" s="1"/>
    </row>
    <row r="909" spans="1:21" s="3" customFormat="1" x14ac:dyDescent="0.25">
      <c r="A909" s="59"/>
      <c r="B909" s="2"/>
      <c r="D909" s="4"/>
      <c r="F909" s="4"/>
      <c r="H909" s="4"/>
      <c r="I909" s="4"/>
      <c r="L909" s="5"/>
      <c r="M909" s="1"/>
      <c r="N909" s="1"/>
      <c r="O909" s="1"/>
      <c r="P909" s="1"/>
      <c r="Q909" s="1"/>
      <c r="R909" s="1"/>
      <c r="S909" s="1"/>
      <c r="T909" s="1"/>
      <c r="U909" s="1"/>
    </row>
    <row r="910" spans="1:21" s="3" customFormat="1" x14ac:dyDescent="0.25">
      <c r="A910" s="59"/>
      <c r="B910" s="2"/>
      <c r="E910" s="4"/>
      <c r="F910" s="4"/>
      <c r="H910" s="4"/>
      <c r="I910" s="4"/>
      <c r="J910" s="4"/>
      <c r="L910" s="5"/>
      <c r="M910" s="1"/>
      <c r="N910" s="1"/>
      <c r="O910" s="1"/>
      <c r="P910" s="1"/>
      <c r="Q910" s="1"/>
      <c r="R910" s="1"/>
      <c r="S910" s="1"/>
      <c r="T910" s="1"/>
      <c r="U910" s="1"/>
    </row>
    <row r="911" spans="1:21" s="3" customFormat="1" x14ac:dyDescent="0.25">
      <c r="A911" s="59"/>
      <c r="B911" s="2"/>
      <c r="D911" s="4"/>
      <c r="E911" s="4"/>
      <c r="F911" s="4"/>
      <c r="H911" s="4"/>
      <c r="I911" s="4"/>
      <c r="J911" s="4"/>
      <c r="L911" s="5"/>
      <c r="M911" s="1"/>
      <c r="N911" s="1"/>
      <c r="O911" s="1"/>
      <c r="P911" s="1"/>
      <c r="Q911" s="1"/>
      <c r="R911" s="1"/>
      <c r="S911" s="1"/>
      <c r="T911" s="1"/>
      <c r="U911" s="1"/>
    </row>
    <row r="912" spans="1:21" s="3" customFormat="1" x14ac:dyDescent="0.25">
      <c r="A912" s="59"/>
      <c r="B912" s="2"/>
      <c r="D912" s="4"/>
      <c r="F912" s="4"/>
      <c r="H912" s="4"/>
      <c r="I912" s="4"/>
      <c r="L912" s="5"/>
      <c r="M912" s="1"/>
      <c r="N912" s="1"/>
      <c r="O912" s="1"/>
      <c r="P912" s="1"/>
      <c r="Q912" s="1"/>
      <c r="R912" s="1"/>
      <c r="S912" s="1"/>
      <c r="T912" s="1"/>
      <c r="U912" s="1"/>
    </row>
    <row r="913" spans="1:21" s="3" customFormat="1" x14ac:dyDescent="0.25">
      <c r="A913" s="59"/>
      <c r="B913" s="2"/>
      <c r="E913" s="4"/>
      <c r="F913" s="4"/>
      <c r="H913" s="4"/>
      <c r="I913" s="4"/>
      <c r="J913" s="4"/>
      <c r="L913" s="5"/>
      <c r="M913" s="1"/>
      <c r="N913" s="1"/>
      <c r="O913" s="1"/>
      <c r="P913" s="1"/>
      <c r="Q913" s="1"/>
      <c r="R913" s="1"/>
      <c r="S913" s="1"/>
      <c r="T913" s="1"/>
      <c r="U913" s="1"/>
    </row>
    <row r="914" spans="1:21" s="3" customFormat="1" x14ac:dyDescent="0.25">
      <c r="A914" s="59"/>
      <c r="B914" s="2"/>
      <c r="D914" s="4"/>
      <c r="F914" s="4"/>
      <c r="H914" s="4"/>
      <c r="I914" s="4"/>
      <c r="L914" s="5"/>
      <c r="M914" s="1"/>
      <c r="N914" s="1"/>
      <c r="O914" s="1"/>
      <c r="P914" s="1"/>
      <c r="Q914" s="1"/>
      <c r="R914" s="1"/>
      <c r="S914" s="1"/>
      <c r="T914" s="1"/>
      <c r="U914" s="1"/>
    </row>
    <row r="915" spans="1:21" s="3" customFormat="1" x14ac:dyDescent="0.25">
      <c r="A915" s="59"/>
      <c r="B915" s="2"/>
      <c r="F915" s="4"/>
      <c r="H915" s="4"/>
      <c r="I915" s="4"/>
      <c r="L915" s="5"/>
      <c r="M915" s="1"/>
      <c r="N915" s="1"/>
      <c r="O915" s="1"/>
      <c r="P915" s="1"/>
      <c r="Q915" s="1"/>
      <c r="R915" s="1"/>
      <c r="S915" s="1"/>
      <c r="T915" s="1"/>
      <c r="U915" s="1"/>
    </row>
    <row r="916" spans="1:21" s="3" customFormat="1" x14ac:dyDescent="0.25">
      <c r="A916" s="59"/>
      <c r="B916" s="2"/>
      <c r="E916" s="4"/>
      <c r="F916" s="4"/>
      <c r="H916" s="4"/>
      <c r="I916" s="4"/>
      <c r="J916" s="4"/>
      <c r="L916" s="5"/>
      <c r="M916" s="1"/>
      <c r="N916" s="1"/>
      <c r="O916" s="1"/>
      <c r="P916" s="1"/>
      <c r="Q916" s="1"/>
      <c r="R916" s="1"/>
      <c r="S916" s="1"/>
      <c r="T916" s="1"/>
      <c r="U916" s="1"/>
    </row>
    <row r="917" spans="1:21" s="3" customFormat="1" x14ac:dyDescent="0.25">
      <c r="A917" s="59"/>
      <c r="B917" s="2"/>
      <c r="D917" s="4"/>
      <c r="E917" s="4"/>
      <c r="F917" s="4"/>
      <c r="H917" s="4"/>
      <c r="I917" s="4"/>
      <c r="J917" s="4"/>
      <c r="L917" s="5"/>
      <c r="M917" s="1"/>
      <c r="N917" s="1"/>
      <c r="O917" s="1"/>
      <c r="P917" s="1"/>
      <c r="Q917" s="1"/>
      <c r="R917" s="1"/>
      <c r="S917" s="1"/>
      <c r="T917" s="1"/>
      <c r="U917" s="1"/>
    </row>
    <row r="918" spans="1:21" s="3" customFormat="1" x14ac:dyDescent="0.25">
      <c r="A918" s="59"/>
      <c r="B918" s="2"/>
      <c r="D918" s="4"/>
      <c r="E918" s="4"/>
      <c r="F918" s="4"/>
      <c r="H918" s="4"/>
      <c r="I918" s="4"/>
      <c r="J918" s="4"/>
      <c r="L918" s="5"/>
      <c r="M918" s="1"/>
      <c r="N918" s="1"/>
      <c r="O918" s="1"/>
      <c r="P918" s="1"/>
      <c r="Q918" s="1"/>
      <c r="R918" s="1"/>
      <c r="S918" s="1"/>
      <c r="T918" s="1"/>
      <c r="U918" s="1"/>
    </row>
    <row r="919" spans="1:21" s="3" customFormat="1" x14ac:dyDescent="0.25">
      <c r="A919" s="59"/>
      <c r="B919" s="2"/>
      <c r="D919" s="4"/>
      <c r="E919" s="4"/>
      <c r="F919" s="4"/>
      <c r="H919" s="4"/>
      <c r="I919" s="4"/>
      <c r="J919" s="4"/>
      <c r="L919" s="5"/>
      <c r="M919" s="1"/>
      <c r="N919" s="1"/>
      <c r="O919" s="1"/>
      <c r="P919" s="1"/>
      <c r="Q919" s="1"/>
      <c r="R919" s="1"/>
      <c r="S919" s="1"/>
      <c r="T919" s="1"/>
      <c r="U919" s="1"/>
    </row>
    <row r="920" spans="1:21" s="3" customFormat="1" x14ac:dyDescent="0.25">
      <c r="A920" s="1"/>
      <c r="B920" s="2"/>
      <c r="D920" s="4"/>
      <c r="E920" s="4"/>
      <c r="F920" s="4"/>
      <c r="H920" s="4"/>
      <c r="I920" s="4"/>
      <c r="J920" s="4"/>
      <c r="L920" s="5"/>
      <c r="M920" s="1"/>
      <c r="N920" s="1"/>
      <c r="O920" s="1"/>
      <c r="P920" s="1"/>
      <c r="Q920" s="1"/>
      <c r="R920" s="1"/>
      <c r="S920" s="1"/>
      <c r="T920" s="1"/>
      <c r="U920" s="1"/>
    </row>
    <row r="923" spans="1:21" s="3" customFormat="1" x14ac:dyDescent="0.25">
      <c r="A923" s="1"/>
      <c r="B923" s="2"/>
      <c r="D923" s="4"/>
      <c r="E923" s="4"/>
      <c r="F923" s="4"/>
      <c r="H923" s="4"/>
      <c r="I923" s="4"/>
      <c r="J923" s="4"/>
      <c r="L923" s="5"/>
      <c r="M923" s="1"/>
      <c r="N923" s="1"/>
      <c r="O923" s="1"/>
      <c r="P923" s="1"/>
      <c r="Q923" s="1"/>
      <c r="R923" s="1"/>
      <c r="S923" s="1"/>
      <c r="T923" s="1"/>
      <c r="U923" s="1"/>
    </row>
    <row r="924" spans="1:21" s="3" customFormat="1" x14ac:dyDescent="0.25">
      <c r="A924" s="1"/>
      <c r="B924" s="2"/>
      <c r="D924" s="4"/>
      <c r="E924" s="4"/>
      <c r="F924" s="4"/>
      <c r="H924" s="4"/>
      <c r="I924" s="4"/>
      <c r="J924" s="4"/>
      <c r="L924" s="5"/>
      <c r="M924" s="1"/>
      <c r="N924" s="1"/>
      <c r="O924" s="1"/>
      <c r="P924" s="1"/>
      <c r="Q924" s="1"/>
      <c r="R924" s="1"/>
      <c r="S924" s="1"/>
      <c r="T924" s="1"/>
      <c r="U924" s="1"/>
    </row>
    <row r="925" spans="1:21" s="3" customFormat="1" x14ac:dyDescent="0.25">
      <c r="A925" s="1"/>
      <c r="B925" s="2"/>
      <c r="D925" s="4"/>
      <c r="E925" s="4"/>
      <c r="F925" s="4"/>
      <c r="H925" s="4"/>
      <c r="I925" s="4"/>
      <c r="J925" s="4"/>
      <c r="L925" s="5"/>
      <c r="M925" s="1"/>
      <c r="N925" s="1"/>
      <c r="O925" s="1"/>
      <c r="P925" s="1"/>
      <c r="Q925" s="1"/>
      <c r="R925" s="1"/>
      <c r="S925" s="1"/>
      <c r="T925" s="1"/>
      <c r="U925" s="1"/>
    </row>
    <row r="927" spans="1:21" s="3" customFormat="1" x14ac:dyDescent="0.25">
      <c r="A927" s="1"/>
      <c r="B927" s="2"/>
      <c r="D927" s="4"/>
      <c r="F927" s="4"/>
      <c r="H927" s="4"/>
      <c r="I927" s="4"/>
      <c r="L927" s="5"/>
      <c r="M927" s="1"/>
      <c r="N927" s="1"/>
      <c r="O927" s="1"/>
      <c r="P927" s="1"/>
      <c r="Q927" s="1"/>
      <c r="R927" s="1"/>
      <c r="S927" s="1"/>
      <c r="T927" s="1"/>
      <c r="U927" s="1"/>
    </row>
    <row r="928" spans="1:21" s="3" customFormat="1" x14ac:dyDescent="0.25">
      <c r="A928" s="1"/>
      <c r="B928" s="2"/>
      <c r="E928" s="4"/>
      <c r="F928" s="4"/>
      <c r="H928" s="4"/>
      <c r="I928" s="4"/>
      <c r="J928" s="4"/>
      <c r="L928" s="5"/>
      <c r="M928" s="1"/>
      <c r="N928" s="1"/>
      <c r="O928" s="1"/>
      <c r="P928" s="1"/>
      <c r="Q928" s="1"/>
      <c r="R928" s="1"/>
      <c r="S928" s="1"/>
      <c r="T928" s="1"/>
      <c r="U928" s="1"/>
    </row>
    <row r="929" spans="1:21" s="3" customFormat="1" x14ac:dyDescent="0.25">
      <c r="A929" s="1"/>
      <c r="B929" s="2"/>
      <c r="D929" s="4"/>
      <c r="F929" s="4"/>
      <c r="H929" s="4"/>
      <c r="I929" s="4"/>
      <c r="L929" s="5"/>
      <c r="M929" s="1"/>
      <c r="N929" s="1"/>
      <c r="O929" s="1"/>
      <c r="P929" s="1"/>
      <c r="Q929" s="1"/>
      <c r="R929" s="1"/>
      <c r="S929" s="1"/>
      <c r="T929" s="1"/>
      <c r="U929" s="1"/>
    </row>
    <row r="930" spans="1:21" s="3" customFormat="1" x14ac:dyDescent="0.25">
      <c r="A930" s="1"/>
      <c r="B930" s="2"/>
      <c r="E930" s="4"/>
      <c r="F930" s="4"/>
      <c r="H930" s="4"/>
      <c r="I930" s="4"/>
      <c r="J930" s="4"/>
      <c r="L930" s="5"/>
      <c r="M930" s="1"/>
      <c r="N930" s="1"/>
      <c r="O930" s="1"/>
      <c r="P930" s="1"/>
      <c r="Q930" s="1"/>
      <c r="R930" s="1"/>
      <c r="S930" s="1"/>
      <c r="T930" s="1"/>
      <c r="U930" s="1"/>
    </row>
    <row r="931" spans="1:21" s="3" customFormat="1" x14ac:dyDescent="0.25">
      <c r="A931" s="1"/>
      <c r="B931" s="2"/>
      <c r="D931" s="4"/>
      <c r="F931" s="4"/>
      <c r="H931" s="4"/>
      <c r="I931" s="4"/>
      <c r="L931" s="5"/>
      <c r="M931" s="1"/>
      <c r="N931" s="1"/>
      <c r="O931" s="1"/>
      <c r="P931" s="1"/>
      <c r="Q931" s="1"/>
      <c r="R931" s="1"/>
      <c r="S931" s="1"/>
      <c r="T931" s="1"/>
      <c r="U931" s="1"/>
    </row>
    <row r="932" spans="1:21" s="3" customFormat="1" x14ac:dyDescent="0.25">
      <c r="A932" s="1"/>
      <c r="B932" s="2"/>
      <c r="E932" s="4"/>
      <c r="F932" s="4"/>
      <c r="H932" s="4"/>
      <c r="I932" s="4"/>
      <c r="J932" s="4"/>
      <c r="L932" s="5"/>
      <c r="M932" s="1"/>
      <c r="N932" s="1"/>
      <c r="O932" s="1"/>
      <c r="P932" s="1"/>
      <c r="Q932" s="1"/>
      <c r="R932" s="1"/>
      <c r="S932" s="1"/>
      <c r="T932" s="1"/>
      <c r="U932" s="1"/>
    </row>
    <row r="933" spans="1:21" s="3" customFormat="1" x14ac:dyDescent="0.25">
      <c r="A933" s="1"/>
      <c r="B933" s="2"/>
      <c r="D933" s="4"/>
      <c r="F933" s="4"/>
      <c r="H933" s="4"/>
      <c r="I933" s="4"/>
      <c r="L933" s="5"/>
      <c r="M933" s="1"/>
      <c r="N933" s="1"/>
      <c r="O933" s="1"/>
      <c r="P933" s="1"/>
      <c r="Q933" s="1"/>
      <c r="R933" s="1"/>
      <c r="S933" s="1"/>
      <c r="T933" s="1"/>
      <c r="U933" s="1"/>
    </row>
    <row r="934" spans="1:21" s="3" customFormat="1" x14ac:dyDescent="0.25">
      <c r="A934" s="1"/>
      <c r="B934" s="2"/>
      <c r="F934" s="4"/>
      <c r="H934" s="4"/>
      <c r="I934" s="4"/>
      <c r="L934" s="5"/>
      <c r="M934" s="1"/>
      <c r="N934" s="1"/>
      <c r="O934" s="1"/>
      <c r="P934" s="1"/>
      <c r="Q934" s="1"/>
      <c r="R934" s="1"/>
      <c r="S934" s="1"/>
      <c r="T934" s="1"/>
      <c r="U934" s="1"/>
    </row>
    <row r="935" spans="1:21" s="3" customFormat="1" x14ac:dyDescent="0.25">
      <c r="A935" s="1"/>
      <c r="B935" s="2"/>
      <c r="E935" s="4"/>
      <c r="F935" s="4"/>
      <c r="H935" s="4"/>
      <c r="I935" s="4"/>
      <c r="J935" s="4"/>
      <c r="L935" s="5"/>
      <c r="M935" s="1"/>
      <c r="N935" s="1"/>
      <c r="O935" s="1"/>
      <c r="P935" s="1"/>
      <c r="Q935" s="1"/>
      <c r="R935" s="1"/>
      <c r="S935" s="1"/>
      <c r="T935" s="1"/>
      <c r="U935" s="1"/>
    </row>
    <row r="936" spans="1:21" s="3" customFormat="1" x14ac:dyDescent="0.25">
      <c r="A936" s="1"/>
      <c r="B936" s="2"/>
      <c r="D936" s="4"/>
      <c r="F936" s="4"/>
      <c r="H936" s="4"/>
      <c r="I936" s="4"/>
      <c r="L936" s="5"/>
      <c r="M936" s="1"/>
      <c r="N936" s="1"/>
      <c r="O936" s="1"/>
      <c r="P936" s="1"/>
      <c r="Q936" s="1"/>
      <c r="R936" s="1"/>
      <c r="S936" s="1"/>
      <c r="T936" s="1"/>
      <c r="U936" s="1"/>
    </row>
    <row r="937" spans="1:21" s="3" customFormat="1" x14ac:dyDescent="0.25">
      <c r="A937" s="1"/>
      <c r="B937" s="2"/>
      <c r="F937" s="4"/>
      <c r="H937" s="4"/>
      <c r="I937" s="4"/>
      <c r="L937" s="5"/>
      <c r="M937" s="1"/>
      <c r="N937" s="1"/>
      <c r="O937" s="1"/>
      <c r="P937" s="1"/>
      <c r="Q937" s="1"/>
      <c r="R937" s="1"/>
      <c r="S937" s="1"/>
      <c r="T937" s="1"/>
      <c r="U937" s="1"/>
    </row>
    <row r="938" spans="1:21" s="3" customFormat="1" x14ac:dyDescent="0.25">
      <c r="A938" s="1"/>
      <c r="B938" s="2"/>
      <c r="E938" s="4"/>
      <c r="F938" s="4"/>
      <c r="H938" s="4"/>
      <c r="I938" s="4"/>
      <c r="J938" s="4"/>
      <c r="L938" s="5"/>
      <c r="M938" s="1"/>
      <c r="N938" s="1"/>
      <c r="O938" s="1"/>
      <c r="P938" s="1"/>
      <c r="Q938" s="1"/>
      <c r="R938" s="1"/>
      <c r="S938" s="1"/>
      <c r="T938" s="1"/>
      <c r="U938" s="1"/>
    </row>
    <row r="940" spans="1:21" s="3" customFormat="1" x14ac:dyDescent="0.25">
      <c r="A940" s="1"/>
      <c r="B940" s="2"/>
      <c r="D940" s="4"/>
      <c r="E940" s="4"/>
      <c r="F940" s="4"/>
      <c r="H940" s="4"/>
      <c r="I940" s="4"/>
      <c r="J940" s="4"/>
      <c r="L940" s="5"/>
      <c r="M940" s="1"/>
      <c r="N940" s="1"/>
      <c r="O940" s="1"/>
      <c r="P940" s="1"/>
      <c r="Q940" s="1"/>
      <c r="R940" s="1"/>
      <c r="S940" s="1"/>
      <c r="T940" s="1"/>
      <c r="U940" s="1"/>
    </row>
    <row r="941" spans="1:21" s="3" customFormat="1" x14ac:dyDescent="0.25">
      <c r="A941" s="1"/>
      <c r="B941" s="2"/>
      <c r="D941" s="4"/>
      <c r="E941" s="4"/>
      <c r="F941" s="4"/>
      <c r="H941" s="4"/>
      <c r="I941" s="4"/>
      <c r="J941" s="4"/>
      <c r="L941" s="5"/>
      <c r="M941" s="1"/>
      <c r="N941" s="1"/>
      <c r="O941" s="1"/>
      <c r="P941" s="1"/>
      <c r="Q941" s="1"/>
      <c r="R941" s="1"/>
      <c r="S941" s="1"/>
      <c r="T941" s="1"/>
      <c r="U941" s="1"/>
    </row>
    <row r="944" spans="1:21" s="3" customFormat="1" x14ac:dyDescent="0.25">
      <c r="A944" s="1"/>
      <c r="B944" s="2"/>
      <c r="D944" s="4"/>
      <c r="F944" s="4"/>
      <c r="H944" s="4"/>
      <c r="I944" s="4"/>
      <c r="L944" s="5"/>
      <c r="M944" s="1"/>
      <c r="N944" s="1"/>
      <c r="O944" s="1"/>
      <c r="P944" s="1"/>
      <c r="Q944" s="1"/>
      <c r="R944" s="1"/>
      <c r="S944" s="1"/>
      <c r="T944" s="1"/>
      <c r="U944" s="1"/>
    </row>
    <row r="945" spans="1:21" s="3" customFormat="1" x14ac:dyDescent="0.25">
      <c r="A945" s="1"/>
      <c r="B945" s="2"/>
      <c r="E945" s="4"/>
      <c r="F945" s="4"/>
      <c r="H945" s="4"/>
      <c r="I945" s="4"/>
      <c r="J945" s="4"/>
      <c r="L945" s="5"/>
      <c r="M945" s="1"/>
      <c r="N945" s="1"/>
      <c r="O945" s="1"/>
      <c r="P945" s="1"/>
      <c r="Q945" s="1"/>
      <c r="R945" s="1"/>
      <c r="S945" s="1"/>
      <c r="T945" s="1"/>
      <c r="U945" s="1"/>
    </row>
    <row r="953" spans="1:21" s="3" customFormat="1" x14ac:dyDescent="0.25">
      <c r="A953" s="1"/>
      <c r="B953" s="2"/>
      <c r="D953" s="4"/>
      <c r="F953" s="4"/>
      <c r="H953" s="4"/>
      <c r="I953" s="4"/>
      <c r="L953" s="5"/>
      <c r="M953" s="1"/>
      <c r="N953" s="1"/>
      <c r="O953" s="1"/>
      <c r="P953" s="1"/>
      <c r="Q953" s="1"/>
      <c r="R953" s="1"/>
      <c r="S953" s="1"/>
      <c r="T953" s="1"/>
      <c r="U953" s="1"/>
    </row>
    <row r="954" spans="1:21" s="3" customFormat="1" x14ac:dyDescent="0.25">
      <c r="A954" s="1"/>
      <c r="B954" s="2"/>
      <c r="F954" s="4"/>
      <c r="H954" s="4"/>
      <c r="I954" s="4"/>
      <c r="L954" s="5"/>
      <c r="M954" s="1"/>
      <c r="N954" s="1"/>
      <c r="O954" s="1"/>
      <c r="P954" s="1"/>
      <c r="Q954" s="1"/>
      <c r="R954" s="1"/>
      <c r="S954" s="1"/>
      <c r="T954" s="1"/>
      <c r="U954" s="1"/>
    </row>
    <row r="955" spans="1:21" s="3" customFormat="1" x14ac:dyDescent="0.25">
      <c r="A955" s="1"/>
      <c r="B955" s="2"/>
      <c r="F955" s="4"/>
      <c r="H955" s="4"/>
      <c r="I955" s="4"/>
      <c r="L955" s="5"/>
      <c r="M955" s="1"/>
      <c r="N955" s="1"/>
      <c r="O955" s="1"/>
      <c r="P955" s="1"/>
      <c r="Q955" s="1"/>
      <c r="R955" s="1"/>
      <c r="S955" s="1"/>
      <c r="T955" s="1"/>
      <c r="U955" s="1"/>
    </row>
    <row r="956" spans="1:21" s="3" customFormat="1" x14ac:dyDescent="0.25">
      <c r="A956" s="1"/>
      <c r="B956" s="2"/>
      <c r="F956" s="4"/>
      <c r="H956" s="4"/>
      <c r="I956" s="4"/>
      <c r="L956" s="5"/>
      <c r="M956" s="1"/>
      <c r="N956" s="1"/>
      <c r="O956" s="1"/>
      <c r="P956" s="1"/>
      <c r="Q956" s="1"/>
      <c r="R956" s="1"/>
      <c r="S956" s="1"/>
      <c r="T956" s="1"/>
      <c r="U956" s="1"/>
    </row>
    <row r="957" spans="1:21" s="3" customFormat="1" x14ac:dyDescent="0.25">
      <c r="A957" s="1"/>
      <c r="B957" s="2"/>
      <c r="E957" s="4"/>
      <c r="F957" s="4"/>
      <c r="H957" s="4"/>
      <c r="I957" s="4"/>
      <c r="J957" s="4"/>
      <c r="L957" s="5"/>
      <c r="M957" s="1"/>
      <c r="N957" s="1"/>
      <c r="O957" s="1"/>
      <c r="P957" s="1"/>
      <c r="Q957" s="1"/>
      <c r="R957" s="1"/>
      <c r="S957" s="1"/>
      <c r="T957" s="1"/>
      <c r="U957" s="1"/>
    </row>
    <row r="959" spans="1:21" s="3" customFormat="1" x14ac:dyDescent="0.25">
      <c r="A959" s="1"/>
      <c r="B959" s="2"/>
      <c r="D959" s="4"/>
      <c r="E959" s="4"/>
      <c r="F959" s="4"/>
      <c r="H959" s="4"/>
      <c r="I959" s="4"/>
      <c r="J959" s="4"/>
      <c r="L959" s="5"/>
      <c r="M959" s="1"/>
      <c r="N959" s="1"/>
      <c r="O959" s="1"/>
      <c r="P959" s="1"/>
      <c r="Q959" s="1"/>
      <c r="R959" s="1"/>
      <c r="S959" s="1"/>
      <c r="T959" s="1"/>
      <c r="U959" s="1"/>
    </row>
    <row r="960" spans="1:21" s="3" customFormat="1" x14ac:dyDescent="0.25">
      <c r="A960" s="1"/>
      <c r="B960" s="2"/>
      <c r="D960" s="4"/>
      <c r="F960" s="4"/>
      <c r="H960" s="4"/>
      <c r="I960" s="4"/>
      <c r="L960" s="5"/>
      <c r="M960" s="1"/>
      <c r="N960" s="1"/>
      <c r="O960" s="1"/>
      <c r="P960" s="1"/>
      <c r="Q960" s="1"/>
      <c r="R960" s="1"/>
      <c r="S960" s="1"/>
      <c r="T960" s="1"/>
      <c r="U960" s="1"/>
    </row>
    <row r="961" spans="1:21" s="3" customFormat="1" x14ac:dyDescent="0.25">
      <c r="A961" s="1"/>
      <c r="B961" s="2"/>
      <c r="F961" s="4"/>
      <c r="H961" s="4"/>
      <c r="I961" s="4"/>
      <c r="L961" s="5"/>
      <c r="M961" s="1"/>
      <c r="N961" s="1"/>
      <c r="O961" s="1"/>
      <c r="P961" s="1"/>
      <c r="Q961" s="1"/>
      <c r="R961" s="1"/>
      <c r="S961" s="1"/>
      <c r="T961" s="1"/>
      <c r="U961" s="1"/>
    </row>
    <row r="962" spans="1:21" s="3" customFormat="1" x14ac:dyDescent="0.25">
      <c r="A962" s="1"/>
      <c r="B962" s="2"/>
      <c r="E962" s="4"/>
      <c r="F962" s="4"/>
      <c r="H962" s="4"/>
      <c r="I962" s="4"/>
      <c r="J962" s="4"/>
      <c r="L962" s="5"/>
      <c r="M962" s="1"/>
      <c r="N962" s="1"/>
      <c r="O962" s="1"/>
      <c r="P962" s="1"/>
      <c r="Q962" s="1"/>
      <c r="R962" s="1"/>
      <c r="S962" s="1"/>
      <c r="T962" s="1"/>
      <c r="U962" s="1"/>
    </row>
    <row r="963" spans="1:21" s="3" customFormat="1" x14ac:dyDescent="0.25">
      <c r="A963" s="1"/>
      <c r="B963" s="2"/>
      <c r="D963" s="4"/>
      <c r="E963" s="4"/>
      <c r="F963" s="4"/>
      <c r="H963" s="4"/>
      <c r="I963" s="4"/>
      <c r="J963" s="4"/>
      <c r="L963" s="5"/>
      <c r="M963" s="1"/>
      <c r="N963" s="1"/>
      <c r="O963" s="1"/>
      <c r="P963" s="1"/>
      <c r="Q963" s="1"/>
      <c r="R963" s="1"/>
      <c r="S963" s="1"/>
      <c r="T963" s="1"/>
      <c r="U963" s="1"/>
    </row>
    <row r="970" spans="1:21" s="3" customFormat="1" x14ac:dyDescent="0.25">
      <c r="A970" s="1"/>
      <c r="B970" s="2"/>
      <c r="D970" s="4"/>
      <c r="E970" s="4"/>
      <c r="F970" s="4"/>
      <c r="H970" s="4"/>
      <c r="I970" s="4"/>
      <c r="J970" s="4"/>
      <c r="L970" s="5"/>
      <c r="M970" s="1"/>
      <c r="N970" s="1"/>
      <c r="O970" s="1"/>
      <c r="P970" s="1"/>
      <c r="Q970" s="1"/>
      <c r="R970" s="1"/>
      <c r="S970" s="1"/>
      <c r="T970" s="1"/>
      <c r="U970" s="1"/>
    </row>
    <row r="971" spans="1:21" s="3" customFormat="1" x14ac:dyDescent="0.25">
      <c r="A971" s="1"/>
      <c r="B971" s="2"/>
      <c r="D971" s="4"/>
      <c r="F971" s="4"/>
      <c r="H971" s="4"/>
      <c r="I971" s="4"/>
      <c r="L971" s="5"/>
      <c r="M971" s="1"/>
      <c r="N971" s="1"/>
      <c r="O971" s="1"/>
      <c r="P971" s="1"/>
      <c r="Q971" s="1"/>
      <c r="R971" s="1"/>
      <c r="S971" s="1"/>
      <c r="T971" s="1"/>
      <c r="U971" s="1"/>
    </row>
    <row r="972" spans="1:21" s="3" customFormat="1" x14ac:dyDescent="0.25">
      <c r="A972" s="1"/>
      <c r="B972" s="2"/>
      <c r="E972" s="4"/>
      <c r="F972" s="4"/>
      <c r="H972" s="4"/>
      <c r="I972" s="4"/>
      <c r="J972" s="4"/>
      <c r="L972" s="5"/>
      <c r="M972" s="1"/>
      <c r="N972" s="1"/>
      <c r="O972" s="1"/>
      <c r="P972" s="1"/>
      <c r="Q972" s="1"/>
      <c r="R972" s="1"/>
      <c r="S972" s="1"/>
      <c r="T972" s="1"/>
      <c r="U972" s="1"/>
    </row>
    <row r="979" spans="1:21" s="3" customFormat="1" x14ac:dyDescent="0.25">
      <c r="A979" s="1"/>
      <c r="B979" s="2"/>
      <c r="D979" s="4"/>
      <c r="E979" s="4"/>
      <c r="F979" s="4"/>
      <c r="H979" s="4"/>
      <c r="I979" s="4"/>
      <c r="J979" s="4"/>
      <c r="L979" s="5"/>
      <c r="M979" s="1"/>
      <c r="N979" s="1"/>
      <c r="O979" s="1"/>
      <c r="P979" s="1"/>
      <c r="Q979" s="1"/>
      <c r="R979" s="1"/>
      <c r="S979" s="1"/>
      <c r="T979" s="1"/>
      <c r="U979" s="1"/>
    </row>
    <row r="980" spans="1:21" s="3" customFormat="1" x14ac:dyDescent="0.25">
      <c r="A980" s="1"/>
      <c r="B980" s="2"/>
      <c r="D980" s="4"/>
      <c r="E980" s="4"/>
      <c r="F980" s="4"/>
      <c r="H980" s="4"/>
      <c r="I980" s="4"/>
      <c r="J980" s="4"/>
      <c r="L980" s="5"/>
      <c r="M980" s="1"/>
      <c r="N980" s="1"/>
      <c r="O980" s="1"/>
      <c r="P980" s="1"/>
      <c r="Q980" s="1"/>
      <c r="R980" s="1"/>
      <c r="S980" s="1"/>
      <c r="T980" s="1"/>
      <c r="U980" s="1"/>
    </row>
    <row r="981" spans="1:21" s="3" customFormat="1" x14ac:dyDescent="0.25">
      <c r="A981" s="1"/>
      <c r="B981" s="2"/>
      <c r="D981" s="4"/>
      <c r="F981" s="4"/>
      <c r="H981" s="4"/>
      <c r="I981" s="4"/>
      <c r="L981" s="5"/>
      <c r="M981" s="1"/>
      <c r="N981" s="1"/>
      <c r="O981" s="1"/>
      <c r="P981" s="1"/>
      <c r="Q981" s="1"/>
      <c r="R981" s="1"/>
      <c r="S981" s="1"/>
      <c r="T981" s="1"/>
      <c r="U981" s="1"/>
    </row>
    <row r="982" spans="1:21" s="3" customFormat="1" x14ac:dyDescent="0.25">
      <c r="A982" s="1"/>
      <c r="B982" s="2"/>
      <c r="E982" s="4"/>
      <c r="F982" s="4"/>
      <c r="H982" s="4"/>
      <c r="I982" s="4"/>
      <c r="J982" s="4"/>
      <c r="L982" s="5"/>
      <c r="M982" s="1"/>
      <c r="N982" s="1"/>
      <c r="O982" s="1"/>
      <c r="P982" s="1"/>
      <c r="Q982" s="1"/>
      <c r="R982" s="1"/>
      <c r="S982" s="1"/>
      <c r="T982" s="1"/>
      <c r="U982" s="1"/>
    </row>
    <row r="985" spans="1:21" s="3" customFormat="1" x14ac:dyDescent="0.25">
      <c r="A985" s="1"/>
      <c r="B985" s="2"/>
      <c r="D985" s="4"/>
      <c r="F985" s="4"/>
      <c r="H985" s="4"/>
      <c r="I985" s="4"/>
      <c r="L985" s="5"/>
      <c r="M985" s="1"/>
      <c r="N985" s="1"/>
      <c r="O985" s="1"/>
      <c r="P985" s="1"/>
      <c r="Q985" s="1"/>
      <c r="R985" s="1"/>
      <c r="S985" s="1"/>
      <c r="T985" s="1"/>
      <c r="U985" s="1"/>
    </row>
    <row r="986" spans="1:21" s="3" customFormat="1" x14ac:dyDescent="0.25">
      <c r="A986" s="1"/>
      <c r="B986" s="2"/>
      <c r="E986" s="4"/>
      <c r="F986" s="4"/>
      <c r="H986" s="4"/>
      <c r="I986" s="4"/>
      <c r="J986" s="4"/>
      <c r="L986" s="5"/>
      <c r="M986" s="1"/>
      <c r="N986" s="1"/>
      <c r="O986" s="1"/>
      <c r="P986" s="1"/>
      <c r="Q986" s="1"/>
      <c r="R986" s="1"/>
      <c r="S986" s="1"/>
      <c r="T986" s="1"/>
      <c r="U986" s="1"/>
    </row>
    <row r="987" spans="1:21" s="3" customFormat="1" x14ac:dyDescent="0.25">
      <c r="A987" s="1"/>
      <c r="B987" s="2"/>
      <c r="D987" s="4"/>
      <c r="E987" s="4"/>
      <c r="F987" s="4"/>
      <c r="H987" s="4"/>
      <c r="I987" s="4"/>
      <c r="J987" s="4"/>
      <c r="L987" s="5"/>
      <c r="M987" s="1"/>
      <c r="N987" s="1"/>
      <c r="O987" s="1"/>
      <c r="P987" s="1"/>
      <c r="Q987" s="1"/>
      <c r="R987" s="1"/>
      <c r="S987" s="1"/>
      <c r="T987" s="1"/>
      <c r="U987" s="1"/>
    </row>
    <row r="989" spans="1:21" s="3" customFormat="1" x14ac:dyDescent="0.25">
      <c r="A989" s="1"/>
      <c r="B989" s="2"/>
      <c r="D989" s="4"/>
      <c r="F989" s="4"/>
      <c r="H989" s="4"/>
      <c r="I989" s="4"/>
      <c r="L989" s="5"/>
      <c r="M989" s="1"/>
      <c r="N989" s="1"/>
      <c r="O989" s="1"/>
      <c r="P989" s="1"/>
      <c r="Q989" s="1"/>
      <c r="R989" s="1"/>
      <c r="S989" s="1"/>
      <c r="T989" s="1"/>
      <c r="U989" s="1"/>
    </row>
    <row r="990" spans="1:21" s="3" customFormat="1" x14ac:dyDescent="0.25">
      <c r="A990" s="1"/>
      <c r="B990" s="2"/>
      <c r="E990" s="4"/>
      <c r="F990" s="4"/>
      <c r="H990" s="4"/>
      <c r="I990" s="4"/>
      <c r="J990" s="4"/>
      <c r="L990" s="5"/>
      <c r="M990" s="1"/>
      <c r="N990" s="1"/>
      <c r="O990" s="1"/>
      <c r="P990" s="1"/>
      <c r="Q990" s="1"/>
      <c r="R990" s="1"/>
      <c r="S990" s="1"/>
      <c r="T990" s="1"/>
      <c r="U990" s="1"/>
    </row>
    <row r="994" spans="1:21" s="3" customFormat="1" x14ac:dyDescent="0.25">
      <c r="A994" s="1"/>
      <c r="B994" s="2"/>
      <c r="D994" s="4"/>
      <c r="F994" s="4"/>
      <c r="H994" s="4"/>
      <c r="I994" s="4"/>
      <c r="L994" s="5"/>
      <c r="M994" s="1"/>
      <c r="N994" s="1"/>
      <c r="O994" s="1"/>
      <c r="P994" s="1"/>
      <c r="Q994" s="1"/>
      <c r="R994" s="1"/>
      <c r="S994" s="1"/>
      <c r="T994" s="1"/>
      <c r="U994" s="1"/>
    </row>
    <row r="995" spans="1:21" s="3" customFormat="1" x14ac:dyDescent="0.25">
      <c r="A995" s="1"/>
      <c r="B995" s="2"/>
      <c r="E995" s="4"/>
      <c r="F995" s="4"/>
      <c r="H995" s="4"/>
      <c r="I995" s="4"/>
      <c r="J995" s="4"/>
      <c r="L995" s="5"/>
      <c r="M995" s="1"/>
      <c r="N995" s="1"/>
      <c r="O995" s="1"/>
      <c r="P995" s="1"/>
      <c r="Q995" s="1"/>
      <c r="R995" s="1"/>
      <c r="S995" s="1"/>
      <c r="T995" s="1"/>
      <c r="U995" s="1"/>
    </row>
    <row r="997" spans="1:21" s="3" customFormat="1" x14ac:dyDescent="0.25">
      <c r="A997" s="1"/>
      <c r="B997" s="2"/>
      <c r="D997" s="4"/>
      <c r="E997" s="4"/>
      <c r="F997" s="4"/>
      <c r="H997" s="4"/>
      <c r="I997" s="4"/>
      <c r="J997" s="4"/>
      <c r="L997" s="5"/>
      <c r="M997" s="1"/>
      <c r="N997" s="1"/>
      <c r="O997" s="1"/>
      <c r="P997" s="1"/>
      <c r="Q997" s="1"/>
      <c r="R997" s="1"/>
      <c r="S997" s="1"/>
      <c r="T997" s="1"/>
      <c r="U997" s="1"/>
    </row>
    <row r="999" spans="1:21" s="3" customFormat="1" x14ac:dyDescent="0.25">
      <c r="A999" s="1"/>
      <c r="B999" s="2"/>
      <c r="D999" s="4"/>
      <c r="F999" s="4"/>
      <c r="H999" s="4"/>
      <c r="I999" s="4"/>
      <c r="L999" s="5"/>
      <c r="M999" s="1"/>
      <c r="N999" s="1"/>
      <c r="O999" s="1"/>
      <c r="P999" s="1"/>
      <c r="Q999" s="1"/>
      <c r="R999" s="1"/>
      <c r="S999" s="1"/>
      <c r="T999" s="1"/>
      <c r="U999" s="1"/>
    </row>
    <row r="1000" spans="1:21" s="3" customFormat="1" x14ac:dyDescent="0.25">
      <c r="A1000" s="1"/>
      <c r="B1000" s="2"/>
      <c r="E1000" s="4"/>
      <c r="F1000" s="4"/>
      <c r="H1000" s="4"/>
      <c r="I1000" s="4"/>
      <c r="J1000" s="4"/>
      <c r="L1000" s="5"/>
      <c r="M1000" s="1"/>
      <c r="N1000" s="1"/>
      <c r="O1000" s="1"/>
      <c r="P1000" s="1"/>
      <c r="Q1000" s="1"/>
      <c r="R1000" s="1"/>
      <c r="S1000" s="1"/>
      <c r="T1000" s="1"/>
      <c r="U1000" s="1"/>
    </row>
    <row r="1004" spans="1:21" s="3" customFormat="1" x14ac:dyDescent="0.25">
      <c r="A1004" s="1"/>
      <c r="B1004" s="2"/>
      <c r="D1004" s="4"/>
      <c r="F1004" s="4"/>
      <c r="H1004" s="4"/>
      <c r="I1004" s="4"/>
      <c r="L1004" s="5"/>
      <c r="M1004" s="1"/>
      <c r="N1004" s="1"/>
      <c r="O1004" s="1"/>
      <c r="P1004" s="1"/>
      <c r="Q1004" s="1"/>
      <c r="R1004" s="1"/>
      <c r="S1004" s="1"/>
      <c r="T1004" s="1"/>
      <c r="U1004" s="1"/>
    </row>
    <row r="1005" spans="1:21" s="3" customFormat="1" x14ac:dyDescent="0.25">
      <c r="A1005" s="1"/>
      <c r="B1005" s="2"/>
      <c r="E1005" s="4"/>
      <c r="F1005" s="4"/>
      <c r="H1005" s="4"/>
      <c r="I1005" s="4"/>
      <c r="J1005" s="4"/>
      <c r="L1005" s="5"/>
      <c r="M1005" s="1"/>
      <c r="N1005" s="1"/>
      <c r="O1005" s="1"/>
      <c r="P1005" s="1"/>
      <c r="Q1005" s="1"/>
      <c r="R1005" s="1"/>
      <c r="S1005" s="1"/>
      <c r="T1005" s="1"/>
      <c r="U1005" s="1"/>
    </row>
    <row r="1007" spans="1:21" s="3" customFormat="1" x14ac:dyDescent="0.25">
      <c r="A1007" s="1"/>
      <c r="B1007" s="2"/>
      <c r="D1007" s="4"/>
      <c r="F1007" s="4"/>
      <c r="H1007" s="4"/>
      <c r="I1007" s="4"/>
      <c r="L1007" s="5"/>
      <c r="M1007" s="1"/>
      <c r="N1007" s="1"/>
      <c r="O1007" s="1"/>
      <c r="P1007" s="1"/>
      <c r="Q1007" s="1"/>
      <c r="R1007" s="1"/>
      <c r="S1007" s="1"/>
      <c r="T1007" s="1"/>
      <c r="U1007" s="1"/>
    </row>
    <row r="1008" spans="1:21" s="3" customFormat="1" x14ac:dyDescent="0.25">
      <c r="A1008" s="1"/>
      <c r="B1008" s="2"/>
      <c r="E1008" s="4"/>
      <c r="F1008" s="4"/>
      <c r="H1008" s="4"/>
      <c r="I1008" s="4"/>
      <c r="J1008" s="4"/>
      <c r="L1008" s="5"/>
      <c r="M1008" s="1"/>
      <c r="N1008" s="1"/>
      <c r="O1008" s="1"/>
      <c r="P1008" s="1"/>
      <c r="Q1008" s="1"/>
      <c r="R1008" s="1"/>
      <c r="S1008" s="1"/>
      <c r="T1008" s="1"/>
      <c r="U1008" s="1"/>
    </row>
    <row r="1009" spans="1:21" s="3" customFormat="1" x14ac:dyDescent="0.25">
      <c r="A1009" s="1"/>
      <c r="B1009" s="2"/>
      <c r="D1009" s="4"/>
      <c r="F1009" s="4"/>
      <c r="H1009" s="4"/>
      <c r="I1009" s="4"/>
      <c r="L1009" s="5"/>
      <c r="M1009" s="1"/>
      <c r="N1009" s="1"/>
      <c r="O1009" s="1"/>
      <c r="P1009" s="1"/>
      <c r="Q1009" s="1"/>
      <c r="R1009" s="1"/>
      <c r="S1009" s="1"/>
      <c r="T1009" s="1"/>
      <c r="U1009" s="1"/>
    </row>
    <row r="1010" spans="1:21" s="3" customFormat="1" x14ac:dyDescent="0.25">
      <c r="A1010" s="1"/>
      <c r="B1010" s="2"/>
      <c r="E1010" s="4"/>
      <c r="F1010" s="4"/>
      <c r="H1010" s="4"/>
      <c r="I1010" s="4"/>
      <c r="J1010" s="4"/>
      <c r="L1010" s="5"/>
      <c r="M1010" s="1"/>
      <c r="N1010" s="1"/>
      <c r="O1010" s="1"/>
      <c r="P1010" s="1"/>
      <c r="Q1010" s="1"/>
      <c r="R1010" s="1"/>
      <c r="S1010" s="1"/>
      <c r="T1010" s="1"/>
      <c r="U1010" s="1"/>
    </row>
    <row r="1011" spans="1:21" s="3" customFormat="1" x14ac:dyDescent="0.25">
      <c r="A1011" s="1"/>
      <c r="B1011" s="2"/>
      <c r="D1011" s="4"/>
      <c r="E1011" s="4"/>
      <c r="F1011" s="4"/>
      <c r="H1011" s="4"/>
      <c r="I1011" s="4"/>
      <c r="J1011" s="4"/>
      <c r="L1011" s="5"/>
      <c r="M1011" s="1"/>
      <c r="N1011" s="1"/>
      <c r="O1011" s="1"/>
      <c r="P1011" s="1"/>
      <c r="Q1011" s="1"/>
      <c r="R1011" s="1"/>
      <c r="S1011" s="1"/>
      <c r="T1011" s="1"/>
      <c r="U1011" s="1"/>
    </row>
    <row r="1012" spans="1:21" s="3" customFormat="1" x14ac:dyDescent="0.25">
      <c r="A1012" s="1"/>
      <c r="B1012" s="2"/>
      <c r="D1012" s="4"/>
      <c r="F1012" s="4"/>
      <c r="H1012" s="4"/>
      <c r="I1012" s="4"/>
      <c r="L1012" s="5"/>
      <c r="M1012" s="1"/>
      <c r="N1012" s="1"/>
      <c r="O1012" s="1"/>
      <c r="P1012" s="1"/>
      <c r="Q1012" s="1"/>
      <c r="R1012" s="1"/>
      <c r="S1012" s="1"/>
      <c r="T1012" s="1"/>
      <c r="U1012" s="1"/>
    </row>
    <row r="1013" spans="1:21" s="3" customFormat="1" x14ac:dyDescent="0.25">
      <c r="A1013" s="1"/>
      <c r="B1013" s="2"/>
      <c r="F1013" s="4"/>
      <c r="H1013" s="4"/>
      <c r="I1013" s="4"/>
      <c r="L1013" s="5"/>
      <c r="M1013" s="1"/>
      <c r="N1013" s="1"/>
      <c r="O1013" s="1"/>
      <c r="P1013" s="1"/>
      <c r="Q1013" s="1"/>
      <c r="R1013" s="1"/>
      <c r="S1013" s="1"/>
      <c r="T1013" s="1"/>
      <c r="U1013" s="1"/>
    </row>
    <row r="1014" spans="1:21" s="3" customFormat="1" x14ac:dyDescent="0.25">
      <c r="A1014" s="1"/>
      <c r="B1014" s="2"/>
      <c r="E1014" s="4"/>
      <c r="F1014" s="4"/>
      <c r="H1014" s="4"/>
      <c r="I1014" s="4"/>
      <c r="J1014" s="4"/>
      <c r="L1014" s="5"/>
      <c r="M1014" s="1"/>
      <c r="N1014" s="1"/>
      <c r="O1014" s="1"/>
      <c r="P1014" s="1"/>
      <c r="Q1014" s="1"/>
      <c r="R1014" s="1"/>
      <c r="S1014" s="1"/>
      <c r="T1014" s="1"/>
      <c r="U1014" s="1"/>
    </row>
    <row r="1015" spans="1:21" s="3" customFormat="1" x14ac:dyDescent="0.25">
      <c r="A1015" s="1"/>
      <c r="B1015" s="2"/>
      <c r="D1015" s="4"/>
      <c r="E1015" s="4"/>
      <c r="F1015" s="4"/>
      <c r="H1015" s="4"/>
      <c r="I1015" s="4"/>
      <c r="J1015" s="4"/>
      <c r="L1015" s="5"/>
      <c r="M1015" s="1"/>
      <c r="N1015" s="1"/>
      <c r="O1015" s="1"/>
      <c r="P1015" s="1"/>
      <c r="Q1015" s="1"/>
      <c r="R1015" s="1"/>
      <c r="S1015" s="1"/>
      <c r="T1015" s="1"/>
      <c r="U1015" s="1"/>
    </row>
    <row r="1020" spans="1:21" s="3" customFormat="1" x14ac:dyDescent="0.25">
      <c r="A1020" s="1"/>
      <c r="B1020" s="2"/>
      <c r="D1020" s="4"/>
      <c r="E1020" s="4"/>
      <c r="F1020" s="4"/>
      <c r="H1020" s="4"/>
      <c r="I1020" s="4"/>
      <c r="J1020" s="4"/>
      <c r="L1020" s="5"/>
      <c r="M1020" s="1"/>
      <c r="N1020" s="1"/>
      <c r="O1020" s="1"/>
      <c r="P1020" s="1"/>
      <c r="Q1020" s="1"/>
      <c r="R1020" s="1"/>
      <c r="S1020" s="1"/>
      <c r="T1020" s="1"/>
      <c r="U1020" s="1"/>
    </row>
    <row r="1021" spans="1:21" s="3" customFormat="1" x14ac:dyDescent="0.25">
      <c r="A1021" s="1"/>
      <c r="B1021" s="2"/>
      <c r="D1021" s="4"/>
      <c r="F1021" s="4"/>
      <c r="H1021" s="4"/>
      <c r="I1021" s="4"/>
      <c r="L1021" s="5"/>
      <c r="M1021" s="1"/>
      <c r="N1021" s="1"/>
      <c r="O1021" s="1"/>
      <c r="P1021" s="1"/>
      <c r="Q1021" s="1"/>
      <c r="R1021" s="1"/>
      <c r="S1021" s="1"/>
      <c r="T1021" s="1"/>
      <c r="U1021" s="1"/>
    </row>
    <row r="1022" spans="1:21" s="3" customFormat="1" x14ac:dyDescent="0.25">
      <c r="A1022" s="1"/>
      <c r="B1022" s="2"/>
      <c r="E1022" s="4"/>
      <c r="F1022" s="4"/>
      <c r="H1022" s="4"/>
      <c r="I1022" s="4"/>
      <c r="J1022" s="4"/>
      <c r="L1022" s="5"/>
      <c r="M1022" s="1"/>
      <c r="N1022" s="1"/>
      <c r="O1022" s="1"/>
      <c r="P1022" s="1"/>
      <c r="Q1022" s="1"/>
      <c r="R1022" s="1"/>
      <c r="S1022" s="1"/>
      <c r="T1022" s="1"/>
      <c r="U1022" s="1"/>
    </row>
    <row r="1025" spans="1:21" s="3" customFormat="1" x14ac:dyDescent="0.25">
      <c r="A1025" s="1"/>
      <c r="B1025" s="2"/>
      <c r="D1025" s="4"/>
      <c r="F1025" s="4"/>
      <c r="H1025" s="4"/>
      <c r="I1025" s="4"/>
      <c r="L1025" s="5"/>
      <c r="M1025" s="1"/>
      <c r="N1025" s="1"/>
      <c r="O1025" s="1"/>
      <c r="P1025" s="1"/>
      <c r="Q1025" s="1"/>
      <c r="R1025" s="1"/>
      <c r="S1025" s="1"/>
      <c r="T1025" s="1"/>
      <c r="U1025" s="1"/>
    </row>
    <row r="1026" spans="1:21" s="3" customFormat="1" x14ac:dyDescent="0.25">
      <c r="A1026" s="1"/>
      <c r="B1026" s="2"/>
      <c r="E1026" s="4"/>
      <c r="F1026" s="4"/>
      <c r="H1026" s="4"/>
      <c r="I1026" s="4"/>
      <c r="J1026" s="4"/>
      <c r="L1026" s="5"/>
      <c r="M1026" s="1"/>
      <c r="N1026" s="1"/>
      <c r="O1026" s="1"/>
      <c r="P1026" s="1"/>
      <c r="Q1026" s="1"/>
      <c r="R1026" s="1"/>
      <c r="S1026" s="1"/>
      <c r="T1026" s="1"/>
      <c r="U1026" s="1"/>
    </row>
    <row r="1030" spans="1:21" s="3" customFormat="1" x14ac:dyDescent="0.25">
      <c r="A1030" s="1"/>
      <c r="B1030" s="2"/>
      <c r="D1030" s="4"/>
      <c r="E1030" s="4"/>
      <c r="F1030" s="4"/>
      <c r="H1030" s="4"/>
      <c r="I1030" s="4"/>
      <c r="J1030" s="4"/>
      <c r="L1030" s="5"/>
      <c r="M1030" s="1"/>
      <c r="N1030" s="1"/>
      <c r="O1030" s="1"/>
      <c r="P1030" s="1"/>
      <c r="Q1030" s="1"/>
      <c r="R1030" s="1"/>
      <c r="S1030" s="1"/>
      <c r="T1030" s="1"/>
      <c r="U1030" s="1"/>
    </row>
    <row r="1033" spans="1:21" s="3" customFormat="1" x14ac:dyDescent="0.25">
      <c r="A1033" s="1"/>
      <c r="B1033" s="2"/>
      <c r="D1033" s="4"/>
      <c r="F1033" s="4"/>
      <c r="H1033" s="4"/>
      <c r="I1033" s="4"/>
      <c r="L1033" s="5"/>
      <c r="M1033" s="1"/>
      <c r="N1033" s="1"/>
      <c r="O1033" s="1"/>
      <c r="P1033" s="1"/>
      <c r="Q1033" s="1"/>
      <c r="R1033" s="1"/>
      <c r="S1033" s="1"/>
      <c r="T1033" s="1"/>
      <c r="U1033" s="1"/>
    </row>
    <row r="1034" spans="1:21" s="3" customFormat="1" x14ac:dyDescent="0.25">
      <c r="A1034" s="1"/>
      <c r="B1034" s="2"/>
      <c r="E1034" s="4"/>
      <c r="F1034" s="4"/>
      <c r="H1034" s="4"/>
      <c r="I1034" s="4"/>
      <c r="J1034" s="4"/>
      <c r="L1034" s="5"/>
      <c r="M1034" s="1"/>
      <c r="N1034" s="1"/>
      <c r="O1034" s="1"/>
      <c r="P1034" s="1"/>
      <c r="Q1034" s="1"/>
      <c r="R1034" s="1"/>
      <c r="S1034" s="1"/>
      <c r="T1034" s="1"/>
      <c r="U1034" s="1"/>
    </row>
    <row r="1035" spans="1:21" s="3" customFormat="1" x14ac:dyDescent="0.25">
      <c r="A1035" s="1"/>
      <c r="B1035" s="2"/>
      <c r="D1035" s="4"/>
      <c r="F1035" s="4"/>
      <c r="H1035" s="4"/>
      <c r="I1035" s="4"/>
      <c r="L1035" s="5"/>
      <c r="M1035" s="1"/>
      <c r="N1035" s="1"/>
      <c r="O1035" s="1"/>
      <c r="P1035" s="1"/>
      <c r="Q1035" s="1"/>
      <c r="R1035" s="1"/>
      <c r="S1035" s="1"/>
      <c r="T1035" s="1"/>
      <c r="U1035" s="1"/>
    </row>
    <row r="1036" spans="1:21" s="3" customFormat="1" x14ac:dyDescent="0.25">
      <c r="A1036" s="1"/>
      <c r="B1036" s="2"/>
      <c r="F1036" s="4"/>
      <c r="H1036" s="4"/>
      <c r="I1036" s="4"/>
      <c r="L1036" s="5"/>
      <c r="M1036" s="1"/>
      <c r="N1036" s="1"/>
      <c r="O1036" s="1"/>
      <c r="P1036" s="1"/>
      <c r="Q1036" s="1"/>
      <c r="R1036" s="1"/>
      <c r="S1036" s="1"/>
      <c r="T1036" s="1"/>
      <c r="U1036" s="1"/>
    </row>
    <row r="1037" spans="1:21" s="3" customFormat="1" x14ac:dyDescent="0.25">
      <c r="A1037" s="1"/>
      <c r="B1037" s="2"/>
      <c r="F1037" s="4"/>
      <c r="H1037" s="4"/>
      <c r="I1037" s="4"/>
      <c r="L1037" s="5"/>
      <c r="M1037" s="1"/>
      <c r="N1037" s="1"/>
      <c r="O1037" s="1"/>
      <c r="P1037" s="1"/>
      <c r="Q1037" s="1"/>
      <c r="R1037" s="1"/>
      <c r="S1037" s="1"/>
      <c r="T1037" s="1"/>
      <c r="U1037" s="1"/>
    </row>
    <row r="1038" spans="1:21" s="3" customFormat="1" x14ac:dyDescent="0.25">
      <c r="A1038" s="1"/>
      <c r="B1038" s="2"/>
      <c r="F1038" s="4"/>
      <c r="H1038" s="4"/>
      <c r="I1038" s="4"/>
      <c r="L1038" s="5"/>
      <c r="M1038" s="1"/>
      <c r="N1038" s="1"/>
      <c r="O1038" s="1"/>
      <c r="P1038" s="1"/>
      <c r="Q1038" s="1"/>
      <c r="R1038" s="1"/>
      <c r="S1038" s="1"/>
      <c r="T1038" s="1"/>
      <c r="U1038" s="1"/>
    </row>
    <row r="1039" spans="1:21" s="3" customFormat="1" x14ac:dyDescent="0.25">
      <c r="A1039" s="1"/>
      <c r="B1039" s="2"/>
      <c r="E1039" s="4"/>
      <c r="F1039" s="4"/>
      <c r="H1039" s="4"/>
      <c r="I1039" s="4"/>
      <c r="J1039" s="4"/>
      <c r="L1039" s="5"/>
      <c r="M1039" s="1"/>
      <c r="N1039" s="1"/>
      <c r="O1039" s="1"/>
      <c r="P1039" s="1"/>
      <c r="Q1039" s="1"/>
      <c r="R1039" s="1"/>
      <c r="S1039" s="1"/>
      <c r="T1039" s="1"/>
      <c r="U1039" s="1"/>
    </row>
    <row r="1040" spans="1:21" s="3" customFormat="1" x14ac:dyDescent="0.25">
      <c r="A1040" s="1"/>
      <c r="B1040" s="2"/>
      <c r="D1040" s="4"/>
      <c r="F1040" s="4"/>
      <c r="H1040" s="4"/>
      <c r="I1040" s="4"/>
      <c r="L1040" s="5"/>
      <c r="M1040" s="1"/>
      <c r="N1040" s="1"/>
      <c r="O1040" s="1"/>
      <c r="P1040" s="1"/>
      <c r="Q1040" s="1"/>
      <c r="R1040" s="1"/>
      <c r="S1040" s="1"/>
      <c r="T1040" s="1"/>
      <c r="U1040" s="1"/>
    </row>
    <row r="1041" spans="1:21" s="3" customFormat="1" x14ac:dyDescent="0.25">
      <c r="A1041" s="1"/>
      <c r="B1041" s="2"/>
      <c r="E1041" s="4"/>
      <c r="F1041" s="4"/>
      <c r="H1041" s="4"/>
      <c r="I1041" s="4"/>
      <c r="J1041" s="4"/>
      <c r="L1041" s="5"/>
      <c r="M1041" s="1"/>
      <c r="N1041" s="1"/>
      <c r="O1041" s="1"/>
      <c r="P1041" s="1"/>
      <c r="Q1041" s="1"/>
      <c r="R1041" s="1"/>
      <c r="S1041" s="1"/>
      <c r="T1041" s="1"/>
      <c r="U1041" s="1"/>
    </row>
    <row r="1042" spans="1:21" s="3" customFormat="1" x14ac:dyDescent="0.25">
      <c r="A1042" s="1"/>
      <c r="B1042" s="2"/>
      <c r="D1042" s="4"/>
      <c r="F1042" s="4"/>
      <c r="H1042" s="4"/>
      <c r="I1042" s="4"/>
      <c r="L1042" s="5"/>
      <c r="M1042" s="1"/>
      <c r="N1042" s="1"/>
      <c r="O1042" s="1"/>
      <c r="P1042" s="1"/>
      <c r="Q1042" s="1"/>
      <c r="R1042" s="1"/>
      <c r="S1042" s="1"/>
      <c r="T1042" s="1"/>
      <c r="U1042" s="1"/>
    </row>
    <row r="1043" spans="1:21" s="3" customFormat="1" x14ac:dyDescent="0.25">
      <c r="A1043" s="1"/>
      <c r="B1043" s="2"/>
      <c r="F1043" s="4"/>
      <c r="H1043" s="4"/>
      <c r="I1043" s="4"/>
      <c r="L1043" s="5"/>
      <c r="M1043" s="1"/>
      <c r="N1043" s="1"/>
      <c r="O1043" s="1"/>
      <c r="P1043" s="1"/>
      <c r="Q1043" s="1"/>
      <c r="R1043" s="1"/>
      <c r="S1043" s="1"/>
      <c r="T1043" s="1"/>
      <c r="U1043" s="1"/>
    </row>
    <row r="1044" spans="1:21" s="3" customFormat="1" x14ac:dyDescent="0.25">
      <c r="A1044" s="1"/>
      <c r="B1044" s="2"/>
      <c r="E1044" s="4"/>
      <c r="F1044" s="4"/>
      <c r="H1044" s="4"/>
      <c r="I1044" s="4"/>
      <c r="J1044" s="4"/>
      <c r="L1044" s="5"/>
      <c r="M1044" s="1"/>
      <c r="N1044" s="1"/>
      <c r="O1044" s="1"/>
      <c r="P1044" s="1"/>
      <c r="Q1044" s="1"/>
      <c r="R1044" s="1"/>
      <c r="S1044" s="1"/>
      <c r="T1044" s="1"/>
      <c r="U1044" s="1"/>
    </row>
    <row r="1045" spans="1:21" s="3" customFormat="1" x14ac:dyDescent="0.25">
      <c r="A1045" s="1"/>
      <c r="B1045" s="2"/>
      <c r="D1045" s="4"/>
      <c r="F1045" s="4"/>
      <c r="H1045" s="4"/>
      <c r="I1045" s="4"/>
      <c r="L1045" s="5"/>
      <c r="M1045" s="1"/>
      <c r="N1045" s="1"/>
      <c r="O1045" s="1"/>
      <c r="P1045" s="1"/>
      <c r="Q1045" s="1"/>
      <c r="R1045" s="1"/>
      <c r="S1045" s="1"/>
      <c r="T1045" s="1"/>
      <c r="U1045" s="1"/>
    </row>
    <row r="1046" spans="1:21" s="3" customFormat="1" x14ac:dyDescent="0.25">
      <c r="A1046" s="1"/>
      <c r="B1046" s="2"/>
      <c r="E1046" s="4"/>
      <c r="F1046" s="4"/>
      <c r="H1046" s="4"/>
      <c r="I1046" s="4"/>
      <c r="J1046" s="4"/>
      <c r="L1046" s="5"/>
      <c r="M1046" s="1"/>
      <c r="N1046" s="1"/>
      <c r="O1046" s="1"/>
      <c r="P1046" s="1"/>
      <c r="Q1046" s="1"/>
      <c r="R1046" s="1"/>
      <c r="S1046" s="1"/>
      <c r="T1046" s="1"/>
      <c r="U1046" s="1"/>
    </row>
    <row r="1047" spans="1:21" s="3" customFormat="1" x14ac:dyDescent="0.25">
      <c r="A1047" s="1"/>
      <c r="B1047" s="2"/>
      <c r="D1047" s="4"/>
      <c r="E1047" s="4"/>
      <c r="F1047" s="4"/>
      <c r="H1047" s="4"/>
      <c r="I1047" s="4"/>
      <c r="J1047" s="4"/>
      <c r="L1047" s="5"/>
      <c r="M1047" s="1"/>
      <c r="N1047" s="1"/>
      <c r="O1047" s="1"/>
      <c r="P1047" s="1"/>
      <c r="Q1047" s="1"/>
      <c r="R1047" s="1"/>
      <c r="S1047" s="1"/>
      <c r="T1047" s="1"/>
      <c r="U1047" s="1"/>
    </row>
    <row r="1051" spans="1:21" s="3" customFormat="1" x14ac:dyDescent="0.25">
      <c r="A1051" s="1"/>
      <c r="B1051" s="2"/>
      <c r="D1051" s="4"/>
      <c r="F1051" s="4"/>
      <c r="H1051" s="4"/>
      <c r="I1051" s="4"/>
      <c r="L1051" s="5"/>
      <c r="M1051" s="1"/>
      <c r="N1051" s="1"/>
      <c r="O1051" s="1"/>
      <c r="P1051" s="1"/>
      <c r="Q1051" s="1"/>
      <c r="R1051" s="1"/>
      <c r="S1051" s="1"/>
      <c r="T1051" s="1"/>
      <c r="U1051" s="1"/>
    </row>
    <row r="1052" spans="1:21" s="3" customFormat="1" x14ac:dyDescent="0.25">
      <c r="A1052" s="1"/>
      <c r="B1052" s="2"/>
      <c r="E1052" s="4"/>
      <c r="F1052" s="4"/>
      <c r="H1052" s="4"/>
      <c r="I1052" s="4"/>
      <c r="J1052" s="4"/>
      <c r="L1052" s="5"/>
      <c r="M1052" s="1"/>
      <c r="N1052" s="1"/>
      <c r="O1052" s="1"/>
      <c r="P1052" s="1"/>
      <c r="Q1052" s="1"/>
      <c r="R1052" s="1"/>
      <c r="S1052" s="1"/>
      <c r="T1052" s="1"/>
      <c r="U1052" s="1"/>
    </row>
    <row r="1053" spans="1:21" s="3" customFormat="1" x14ac:dyDescent="0.25">
      <c r="A1053" s="1"/>
      <c r="B1053" s="2"/>
      <c r="D1053" s="4"/>
      <c r="F1053" s="4"/>
      <c r="H1053" s="4"/>
      <c r="I1053" s="4"/>
      <c r="L1053" s="5"/>
      <c r="M1053" s="1"/>
      <c r="N1053" s="1"/>
      <c r="O1053" s="1"/>
      <c r="P1053" s="1"/>
      <c r="Q1053" s="1"/>
      <c r="R1053" s="1"/>
      <c r="S1053" s="1"/>
      <c r="T1053" s="1"/>
      <c r="U1053" s="1"/>
    </row>
    <row r="1054" spans="1:21" s="3" customFormat="1" x14ac:dyDescent="0.25">
      <c r="A1054" s="1"/>
      <c r="B1054" s="2"/>
      <c r="E1054" s="4"/>
      <c r="F1054" s="4"/>
      <c r="H1054" s="4"/>
      <c r="I1054" s="4"/>
      <c r="J1054" s="4"/>
      <c r="L1054" s="5"/>
      <c r="M1054" s="1"/>
      <c r="N1054" s="1"/>
      <c r="O1054" s="1"/>
      <c r="P1054" s="1"/>
      <c r="Q1054" s="1"/>
      <c r="R1054" s="1"/>
      <c r="S1054" s="1"/>
      <c r="T1054" s="1"/>
      <c r="U1054" s="1"/>
    </row>
    <row r="1056" spans="1:21" s="3" customFormat="1" x14ac:dyDescent="0.25">
      <c r="A1056" s="1"/>
      <c r="B1056" s="2"/>
      <c r="D1056" s="4"/>
      <c r="F1056" s="4"/>
      <c r="H1056" s="4"/>
      <c r="I1056" s="4"/>
      <c r="L1056" s="5"/>
      <c r="M1056" s="1"/>
      <c r="N1056" s="1"/>
      <c r="O1056" s="1"/>
      <c r="P1056" s="1"/>
      <c r="Q1056" s="1"/>
      <c r="R1056" s="1"/>
      <c r="S1056" s="1"/>
      <c r="T1056" s="1"/>
      <c r="U1056" s="1"/>
    </row>
    <row r="1057" spans="1:21" s="3" customFormat="1" x14ac:dyDescent="0.25">
      <c r="A1057" s="1"/>
      <c r="B1057" s="2"/>
      <c r="F1057" s="4"/>
      <c r="H1057" s="4"/>
      <c r="I1057" s="4"/>
      <c r="L1057" s="5"/>
      <c r="M1057" s="1"/>
      <c r="N1057" s="1"/>
      <c r="O1057" s="1"/>
      <c r="P1057" s="1"/>
      <c r="Q1057" s="1"/>
      <c r="R1057" s="1"/>
      <c r="S1057" s="1"/>
      <c r="T1057" s="1"/>
      <c r="U1057" s="1"/>
    </row>
    <row r="1058" spans="1:21" s="3" customFormat="1" x14ac:dyDescent="0.25">
      <c r="A1058" s="1"/>
      <c r="B1058" s="2"/>
      <c r="F1058" s="4"/>
      <c r="H1058" s="4"/>
      <c r="I1058" s="4"/>
      <c r="L1058" s="5"/>
      <c r="M1058" s="1"/>
      <c r="N1058" s="1"/>
      <c r="O1058" s="1"/>
      <c r="P1058" s="1"/>
      <c r="Q1058" s="1"/>
      <c r="R1058" s="1"/>
      <c r="S1058" s="1"/>
      <c r="T1058" s="1"/>
      <c r="U1058" s="1"/>
    </row>
    <row r="1059" spans="1:21" s="3" customFormat="1" x14ac:dyDescent="0.25">
      <c r="A1059" s="1"/>
      <c r="B1059" s="2"/>
      <c r="F1059" s="4"/>
      <c r="H1059" s="4"/>
      <c r="I1059" s="4"/>
      <c r="L1059" s="5"/>
      <c r="M1059" s="1"/>
      <c r="N1059" s="1"/>
      <c r="O1059" s="1"/>
      <c r="P1059" s="1"/>
      <c r="Q1059" s="1"/>
      <c r="R1059" s="1"/>
      <c r="S1059" s="1"/>
      <c r="T1059" s="1"/>
      <c r="U1059" s="1"/>
    </row>
    <row r="1060" spans="1:21" s="3" customFormat="1" x14ac:dyDescent="0.25">
      <c r="A1060" s="1"/>
      <c r="B1060" s="2"/>
      <c r="F1060" s="4"/>
      <c r="H1060" s="4"/>
      <c r="I1060" s="4"/>
      <c r="L1060" s="5"/>
      <c r="M1060" s="1"/>
      <c r="N1060" s="1"/>
      <c r="O1060" s="1"/>
      <c r="P1060" s="1"/>
      <c r="Q1060" s="1"/>
      <c r="R1060" s="1"/>
      <c r="S1060" s="1"/>
      <c r="T1060" s="1"/>
      <c r="U1060" s="1"/>
    </row>
    <row r="1061" spans="1:21" s="3" customFormat="1" x14ac:dyDescent="0.25">
      <c r="A1061" s="1"/>
      <c r="B1061" s="2"/>
      <c r="F1061" s="4"/>
      <c r="H1061" s="4"/>
      <c r="I1061" s="4"/>
      <c r="L1061" s="5"/>
      <c r="M1061" s="1"/>
      <c r="N1061" s="1"/>
      <c r="O1061" s="1"/>
      <c r="P1061" s="1"/>
      <c r="Q1061" s="1"/>
      <c r="R1061" s="1"/>
      <c r="S1061" s="1"/>
      <c r="T1061" s="1"/>
      <c r="U1061" s="1"/>
    </row>
    <row r="1062" spans="1:21" s="3" customFormat="1" x14ac:dyDescent="0.25">
      <c r="A1062" s="1"/>
      <c r="B1062" s="2"/>
      <c r="E1062" s="4"/>
      <c r="F1062" s="4"/>
      <c r="H1062" s="4"/>
      <c r="I1062" s="4"/>
      <c r="J1062" s="4"/>
      <c r="L1062" s="5"/>
      <c r="M1062" s="1"/>
      <c r="N1062" s="1"/>
      <c r="O1062" s="1"/>
      <c r="P1062" s="1"/>
      <c r="Q1062" s="1"/>
      <c r="R1062" s="1"/>
      <c r="S1062" s="1"/>
      <c r="T1062" s="1"/>
      <c r="U1062" s="1"/>
    </row>
    <row r="1063" spans="1:21" s="3" customFormat="1" x14ac:dyDescent="0.25">
      <c r="A1063" s="1"/>
      <c r="B1063" s="2"/>
      <c r="D1063" s="4"/>
      <c r="F1063" s="4"/>
      <c r="H1063" s="4"/>
      <c r="I1063" s="4"/>
      <c r="L1063" s="5"/>
      <c r="M1063" s="1"/>
      <c r="N1063" s="1"/>
      <c r="O1063" s="1"/>
      <c r="P1063" s="1"/>
      <c r="Q1063" s="1"/>
      <c r="R1063" s="1"/>
      <c r="S1063" s="1"/>
      <c r="T1063" s="1"/>
      <c r="U1063" s="1"/>
    </row>
    <row r="1064" spans="1:21" s="3" customFormat="1" x14ac:dyDescent="0.25">
      <c r="A1064" s="1"/>
      <c r="B1064" s="2"/>
      <c r="E1064" s="4"/>
      <c r="F1064" s="4"/>
      <c r="H1064" s="4"/>
      <c r="I1064" s="4"/>
      <c r="J1064" s="4"/>
      <c r="L1064" s="5"/>
      <c r="M1064" s="1"/>
      <c r="N1064" s="1"/>
      <c r="O1064" s="1"/>
      <c r="P1064" s="1"/>
      <c r="Q1064" s="1"/>
      <c r="R1064" s="1"/>
      <c r="S1064" s="1"/>
      <c r="T1064" s="1"/>
      <c r="U1064" s="1"/>
    </row>
    <row r="1065" spans="1:21" s="3" customFormat="1" x14ac:dyDescent="0.25">
      <c r="A1065" s="1"/>
      <c r="B1065" s="2"/>
      <c r="D1065" s="4"/>
      <c r="F1065" s="4"/>
      <c r="H1065" s="4"/>
      <c r="I1065" s="4"/>
      <c r="L1065" s="5"/>
      <c r="M1065" s="1"/>
      <c r="N1065" s="1"/>
      <c r="O1065" s="1"/>
      <c r="P1065" s="1"/>
      <c r="Q1065" s="1"/>
      <c r="R1065" s="1"/>
      <c r="S1065" s="1"/>
      <c r="T1065" s="1"/>
      <c r="U1065" s="1"/>
    </row>
    <row r="1066" spans="1:21" s="3" customFormat="1" x14ac:dyDescent="0.25">
      <c r="A1066" s="1"/>
      <c r="B1066" s="2"/>
      <c r="F1066" s="4"/>
      <c r="H1066" s="4"/>
      <c r="I1066" s="4"/>
      <c r="L1066" s="5"/>
      <c r="M1066" s="1"/>
      <c r="N1066" s="1"/>
      <c r="O1066" s="1"/>
      <c r="P1066" s="1"/>
      <c r="Q1066" s="1"/>
      <c r="R1066" s="1"/>
      <c r="S1066" s="1"/>
      <c r="T1066" s="1"/>
      <c r="U1066" s="1"/>
    </row>
    <row r="1067" spans="1:21" s="3" customFormat="1" x14ac:dyDescent="0.25">
      <c r="A1067" s="1"/>
      <c r="B1067" s="2"/>
      <c r="E1067" s="4"/>
      <c r="F1067" s="4"/>
      <c r="H1067" s="4"/>
      <c r="I1067" s="4"/>
      <c r="J1067" s="4"/>
      <c r="L1067" s="5"/>
      <c r="M1067" s="1"/>
      <c r="N1067" s="1"/>
      <c r="O1067" s="1"/>
      <c r="P1067" s="1"/>
      <c r="Q1067" s="1"/>
      <c r="R1067" s="1"/>
      <c r="S1067" s="1"/>
      <c r="T1067" s="1"/>
      <c r="U1067" s="1"/>
    </row>
    <row r="1068" spans="1:21" s="3" customFormat="1" x14ac:dyDescent="0.25">
      <c r="A1068" s="1"/>
      <c r="B1068" s="2"/>
      <c r="D1068" s="4"/>
      <c r="F1068" s="4"/>
      <c r="H1068" s="4"/>
      <c r="I1068" s="4"/>
      <c r="L1068" s="5"/>
      <c r="M1068" s="1"/>
      <c r="N1068" s="1"/>
      <c r="O1068" s="1"/>
      <c r="P1068" s="1"/>
      <c r="Q1068" s="1"/>
      <c r="R1068" s="1"/>
      <c r="S1068" s="1"/>
      <c r="T1068" s="1"/>
      <c r="U1068" s="1"/>
    </row>
    <row r="1069" spans="1:21" s="3" customFormat="1" x14ac:dyDescent="0.25">
      <c r="A1069" s="1"/>
      <c r="B1069" s="2"/>
      <c r="E1069" s="4"/>
      <c r="F1069" s="4"/>
      <c r="H1069" s="4"/>
      <c r="I1069" s="4"/>
      <c r="J1069" s="4"/>
      <c r="L1069" s="5"/>
      <c r="M1069" s="1"/>
      <c r="N1069" s="1"/>
      <c r="O1069" s="1"/>
      <c r="P1069" s="1"/>
      <c r="Q1069" s="1"/>
      <c r="R1069" s="1"/>
      <c r="S1069" s="1"/>
      <c r="T1069" s="1"/>
      <c r="U1069" s="1"/>
    </row>
    <row r="1071" spans="1:21" s="3" customFormat="1" x14ac:dyDescent="0.25">
      <c r="A1071" s="1"/>
      <c r="B1071" s="2"/>
      <c r="D1071" s="4"/>
      <c r="E1071" s="4"/>
      <c r="F1071" s="4"/>
      <c r="H1071" s="4"/>
      <c r="I1071" s="4"/>
      <c r="J1071" s="4"/>
      <c r="L1071" s="5"/>
      <c r="M1071" s="1"/>
      <c r="N1071" s="1"/>
      <c r="O1071" s="1"/>
      <c r="P1071" s="1"/>
      <c r="Q1071" s="1"/>
      <c r="R1071" s="1"/>
      <c r="S1071" s="1"/>
      <c r="T1071" s="1"/>
      <c r="U1071" s="1"/>
    </row>
    <row r="1074" spans="1:21" s="3" customFormat="1" x14ac:dyDescent="0.25">
      <c r="A1074" s="1"/>
      <c r="B1074" s="2"/>
      <c r="D1074" s="4"/>
      <c r="F1074" s="4"/>
      <c r="H1074" s="4"/>
      <c r="I1074" s="4"/>
      <c r="L1074" s="5"/>
      <c r="M1074" s="1"/>
      <c r="N1074" s="1"/>
      <c r="O1074" s="1"/>
      <c r="P1074" s="1"/>
      <c r="Q1074" s="1"/>
      <c r="R1074" s="1"/>
      <c r="S1074" s="1"/>
      <c r="T1074" s="1"/>
      <c r="U1074" s="1"/>
    </row>
    <row r="1075" spans="1:21" s="3" customFormat="1" x14ac:dyDescent="0.25">
      <c r="A1075" s="1"/>
      <c r="B1075" s="2"/>
      <c r="E1075" s="4"/>
      <c r="F1075" s="4"/>
      <c r="H1075" s="4"/>
      <c r="I1075" s="4"/>
      <c r="J1075" s="4"/>
      <c r="L1075" s="5"/>
      <c r="M1075" s="1"/>
      <c r="N1075" s="1"/>
      <c r="O1075" s="1"/>
      <c r="P1075" s="1"/>
      <c r="Q1075" s="1"/>
      <c r="R1075" s="1"/>
      <c r="S1075" s="1"/>
      <c r="T1075" s="1"/>
      <c r="U1075" s="1"/>
    </row>
    <row r="1077" spans="1:21" s="3" customFormat="1" x14ac:dyDescent="0.25">
      <c r="A1077" s="1"/>
      <c r="B1077" s="2"/>
      <c r="D1077" s="4"/>
      <c r="E1077" s="4"/>
      <c r="F1077" s="4"/>
      <c r="H1077" s="4"/>
      <c r="I1077" s="4"/>
      <c r="J1077" s="4"/>
      <c r="L1077" s="5"/>
      <c r="M1077" s="1"/>
      <c r="N1077" s="1"/>
      <c r="O1077" s="1"/>
      <c r="P1077" s="1"/>
      <c r="Q1077" s="1"/>
      <c r="R1077" s="1"/>
      <c r="S1077" s="1"/>
      <c r="T1077" s="1"/>
      <c r="U1077" s="1"/>
    </row>
    <row r="1078" spans="1:21" s="3" customFormat="1" x14ac:dyDescent="0.25">
      <c r="A1078" s="1"/>
      <c r="B1078" s="2"/>
      <c r="D1078" s="4"/>
      <c r="F1078" s="4"/>
      <c r="H1078" s="4"/>
      <c r="I1078" s="4"/>
      <c r="L1078" s="5"/>
      <c r="M1078" s="1"/>
      <c r="N1078" s="1"/>
      <c r="O1078" s="1"/>
      <c r="P1078" s="1"/>
      <c r="Q1078" s="1"/>
      <c r="R1078" s="1"/>
      <c r="S1078" s="1"/>
      <c r="T1078" s="1"/>
      <c r="U1078" s="1"/>
    </row>
    <row r="1079" spans="1:21" s="3" customFormat="1" x14ac:dyDescent="0.25">
      <c r="A1079" s="1"/>
      <c r="B1079" s="2"/>
      <c r="E1079" s="4"/>
      <c r="F1079" s="4"/>
      <c r="H1079" s="4"/>
      <c r="I1079" s="4"/>
      <c r="J1079" s="4"/>
      <c r="L1079" s="5"/>
      <c r="M1079" s="1"/>
      <c r="N1079" s="1"/>
      <c r="O1079" s="1"/>
      <c r="P1079" s="1"/>
      <c r="Q1079" s="1"/>
      <c r="R1079" s="1"/>
      <c r="S1079" s="1"/>
      <c r="T1079" s="1"/>
      <c r="U1079" s="1"/>
    </row>
    <row r="1082" spans="1:21" s="3" customFormat="1" x14ac:dyDescent="0.25">
      <c r="A1082" s="1"/>
      <c r="B1082" s="2"/>
      <c r="D1082" s="4"/>
      <c r="E1082" s="4"/>
      <c r="F1082" s="4"/>
      <c r="H1082" s="4"/>
      <c r="I1082" s="4"/>
      <c r="J1082" s="4"/>
      <c r="L1082" s="5"/>
      <c r="M1082" s="1"/>
      <c r="N1082" s="1"/>
      <c r="O1082" s="1"/>
      <c r="P1082" s="1"/>
      <c r="Q1082" s="1"/>
      <c r="R1082" s="1"/>
      <c r="S1082" s="1"/>
      <c r="T1082" s="1"/>
      <c r="U1082" s="1"/>
    </row>
    <row r="1083" spans="1:21" s="3" customFormat="1" x14ac:dyDescent="0.25">
      <c r="A1083" s="1"/>
      <c r="B1083" s="2"/>
      <c r="D1083" s="4"/>
      <c r="E1083" s="4"/>
      <c r="F1083" s="4"/>
      <c r="H1083" s="4"/>
      <c r="I1083" s="4"/>
      <c r="J1083" s="4"/>
      <c r="L1083" s="5"/>
      <c r="M1083" s="1"/>
      <c r="N1083" s="1"/>
      <c r="O1083" s="1"/>
      <c r="P1083" s="1"/>
      <c r="Q1083" s="1"/>
      <c r="R1083" s="1"/>
      <c r="S1083" s="1"/>
      <c r="T1083" s="1"/>
      <c r="U1083" s="1"/>
    </row>
    <row r="1084" spans="1:21" s="3" customFormat="1" x14ac:dyDescent="0.25">
      <c r="A1084" s="1"/>
      <c r="B1084" s="2"/>
      <c r="D1084" s="4"/>
      <c r="E1084" s="4"/>
      <c r="F1084" s="4"/>
      <c r="H1084" s="4"/>
      <c r="I1084" s="4"/>
      <c r="J1084" s="4"/>
      <c r="L1084" s="5"/>
      <c r="M1084" s="1"/>
      <c r="N1084" s="1"/>
      <c r="O1084" s="1"/>
      <c r="P1084" s="1"/>
      <c r="Q1084" s="1"/>
      <c r="R1084" s="1"/>
      <c r="S1084" s="1"/>
      <c r="T1084" s="1"/>
      <c r="U1084" s="1"/>
    </row>
    <row r="1085" spans="1:21" s="3" customFormat="1" x14ac:dyDescent="0.25">
      <c r="A1085" s="1"/>
      <c r="B1085" s="2"/>
      <c r="D1085" s="4"/>
      <c r="F1085" s="4"/>
      <c r="H1085" s="4"/>
      <c r="I1085" s="4"/>
      <c r="L1085" s="5"/>
      <c r="M1085" s="1"/>
      <c r="N1085" s="1"/>
      <c r="O1085" s="1"/>
      <c r="P1085" s="1"/>
      <c r="Q1085" s="1"/>
      <c r="R1085" s="1"/>
      <c r="S1085" s="1"/>
      <c r="T1085" s="1"/>
      <c r="U1085" s="1"/>
    </row>
    <row r="1086" spans="1:21" s="3" customFormat="1" x14ac:dyDescent="0.25">
      <c r="A1086" s="1"/>
      <c r="B1086" s="2"/>
      <c r="F1086" s="4"/>
      <c r="H1086" s="4"/>
      <c r="I1086" s="4"/>
      <c r="L1086" s="5"/>
      <c r="M1086" s="1"/>
      <c r="N1086" s="1"/>
      <c r="O1086" s="1"/>
      <c r="P1086" s="1"/>
      <c r="Q1086" s="1"/>
      <c r="R1086" s="1"/>
      <c r="S1086" s="1"/>
      <c r="T1086" s="1"/>
      <c r="U1086" s="1"/>
    </row>
    <row r="1087" spans="1:21" s="3" customFormat="1" x14ac:dyDescent="0.25">
      <c r="A1087" s="1"/>
      <c r="B1087" s="2"/>
      <c r="E1087" s="4"/>
      <c r="F1087" s="4"/>
      <c r="H1087" s="4"/>
      <c r="I1087" s="4"/>
      <c r="J1087" s="4"/>
      <c r="L1087" s="5"/>
      <c r="M1087" s="1"/>
      <c r="N1087" s="1"/>
      <c r="O1087" s="1"/>
      <c r="P1087" s="1"/>
      <c r="Q1087" s="1"/>
      <c r="R1087" s="1"/>
      <c r="S1087" s="1"/>
      <c r="T1087" s="1"/>
      <c r="U1087" s="1"/>
    </row>
    <row r="1089" spans="1:21" s="3" customFormat="1" x14ac:dyDescent="0.25">
      <c r="A1089" s="1"/>
      <c r="B1089" s="2"/>
      <c r="D1089" s="4"/>
      <c r="E1089" s="4"/>
      <c r="F1089" s="4"/>
      <c r="H1089" s="4"/>
      <c r="I1089" s="4"/>
      <c r="J1089" s="4"/>
      <c r="L1089" s="5"/>
      <c r="M1089" s="1"/>
      <c r="N1089" s="1"/>
      <c r="O1089" s="1"/>
      <c r="P1089" s="1"/>
      <c r="Q1089" s="1"/>
      <c r="R1089" s="1"/>
      <c r="S1089" s="1"/>
      <c r="T1089" s="1"/>
      <c r="U1089" s="1"/>
    </row>
    <row r="1091" spans="1:21" s="3" customFormat="1" x14ac:dyDescent="0.25">
      <c r="A1091" s="1"/>
      <c r="B1091" s="2"/>
      <c r="D1091" s="4"/>
      <c r="E1091" s="4"/>
      <c r="F1091" s="4"/>
      <c r="H1091" s="4"/>
      <c r="I1091" s="4"/>
      <c r="J1091" s="4"/>
      <c r="L1091" s="5"/>
      <c r="M1091" s="1"/>
      <c r="N1091" s="1"/>
      <c r="O1091" s="1"/>
      <c r="P1091" s="1"/>
      <c r="Q1091" s="1"/>
      <c r="R1091" s="1"/>
      <c r="S1091" s="1"/>
      <c r="T1091" s="1"/>
      <c r="U1091" s="1"/>
    </row>
    <row r="1092" spans="1:21" s="3" customFormat="1" x14ac:dyDescent="0.25">
      <c r="A1092" s="1"/>
      <c r="B1092" s="2"/>
      <c r="D1092" s="4"/>
      <c r="E1092" s="4"/>
      <c r="F1092" s="4"/>
      <c r="H1092" s="4"/>
      <c r="I1092" s="4"/>
      <c r="J1092" s="4"/>
      <c r="L1092" s="5"/>
      <c r="M1092" s="1"/>
      <c r="N1092" s="1"/>
      <c r="O1092" s="1"/>
      <c r="P1092" s="1"/>
      <c r="Q1092" s="1"/>
      <c r="R1092" s="1"/>
      <c r="S1092" s="1"/>
      <c r="T1092" s="1"/>
      <c r="U1092" s="1"/>
    </row>
    <row r="1093" spans="1:21" s="3" customFormat="1" x14ac:dyDescent="0.25">
      <c r="A1093" s="1"/>
      <c r="B1093" s="2"/>
      <c r="D1093" s="4"/>
      <c r="F1093" s="4"/>
      <c r="H1093" s="4"/>
      <c r="I1093" s="4"/>
      <c r="L1093" s="5"/>
      <c r="M1093" s="1"/>
      <c r="N1093" s="1"/>
      <c r="O1093" s="1"/>
      <c r="P1093" s="1"/>
      <c r="Q1093" s="1"/>
      <c r="R1093" s="1"/>
      <c r="S1093" s="1"/>
      <c r="T1093" s="1"/>
      <c r="U1093" s="1"/>
    </row>
    <row r="1094" spans="1:21" s="3" customFormat="1" x14ac:dyDescent="0.25">
      <c r="A1094" s="1"/>
      <c r="B1094" s="2"/>
      <c r="E1094" s="4"/>
      <c r="F1094" s="4"/>
      <c r="H1094" s="4"/>
      <c r="I1094" s="4"/>
      <c r="J1094" s="4"/>
      <c r="L1094" s="5"/>
      <c r="M1094" s="1"/>
      <c r="N1094" s="1"/>
      <c r="O1094" s="1"/>
      <c r="P1094" s="1"/>
      <c r="Q1094" s="1"/>
      <c r="R1094" s="1"/>
      <c r="S1094" s="1"/>
      <c r="T1094" s="1"/>
      <c r="U1094" s="1"/>
    </row>
    <row r="1095" spans="1:21" s="3" customFormat="1" x14ac:dyDescent="0.25">
      <c r="A1095" s="1"/>
      <c r="B1095" s="2"/>
      <c r="D1095" s="4"/>
      <c r="F1095" s="4"/>
      <c r="H1095" s="4"/>
      <c r="I1095" s="4"/>
      <c r="L1095" s="5"/>
      <c r="M1095" s="1"/>
      <c r="N1095" s="1"/>
      <c r="O1095" s="1"/>
      <c r="P1095" s="1"/>
      <c r="Q1095" s="1"/>
      <c r="R1095" s="1"/>
      <c r="S1095" s="1"/>
      <c r="T1095" s="1"/>
      <c r="U1095" s="1"/>
    </row>
    <row r="1096" spans="1:21" s="3" customFormat="1" x14ac:dyDescent="0.25">
      <c r="A1096" s="1"/>
      <c r="B1096" s="2"/>
      <c r="E1096" s="4"/>
      <c r="F1096" s="4"/>
      <c r="H1096" s="4"/>
      <c r="I1096" s="4"/>
      <c r="J1096" s="4"/>
      <c r="L1096" s="5"/>
      <c r="M1096" s="1"/>
      <c r="N1096" s="1"/>
      <c r="O1096" s="1"/>
      <c r="P1096" s="1"/>
      <c r="Q1096" s="1"/>
      <c r="R1096" s="1"/>
      <c r="S1096" s="1"/>
      <c r="T1096" s="1"/>
      <c r="U1096" s="1"/>
    </row>
    <row r="1097" spans="1:21" s="3" customFormat="1" x14ac:dyDescent="0.25">
      <c r="A1097" s="1"/>
      <c r="B1097" s="2"/>
      <c r="D1097" s="4"/>
      <c r="F1097" s="4"/>
      <c r="H1097" s="4"/>
      <c r="I1097" s="4"/>
      <c r="L1097" s="5"/>
      <c r="M1097" s="1"/>
      <c r="N1097" s="1"/>
      <c r="O1097" s="1"/>
      <c r="P1097" s="1"/>
      <c r="Q1097" s="1"/>
      <c r="R1097" s="1"/>
      <c r="S1097" s="1"/>
      <c r="T1097" s="1"/>
      <c r="U1097" s="1"/>
    </row>
    <row r="1098" spans="1:21" s="3" customFormat="1" x14ac:dyDescent="0.25">
      <c r="A1098" s="1"/>
      <c r="B1098" s="2"/>
      <c r="F1098" s="4"/>
      <c r="H1098" s="4"/>
      <c r="I1098" s="4"/>
      <c r="L1098" s="5"/>
      <c r="M1098" s="1"/>
      <c r="N1098" s="1"/>
      <c r="O1098" s="1"/>
      <c r="P1098" s="1"/>
      <c r="Q1098" s="1"/>
      <c r="R1098" s="1"/>
      <c r="S1098" s="1"/>
      <c r="T1098" s="1"/>
      <c r="U1098" s="1"/>
    </row>
    <row r="1099" spans="1:21" s="3" customFormat="1" x14ac:dyDescent="0.25">
      <c r="A1099" s="1"/>
      <c r="B1099" s="2"/>
      <c r="E1099" s="4"/>
      <c r="F1099" s="4"/>
      <c r="H1099" s="4"/>
      <c r="I1099" s="4"/>
      <c r="J1099" s="4"/>
      <c r="L1099" s="5"/>
      <c r="M1099" s="1"/>
      <c r="N1099" s="1"/>
      <c r="O1099" s="1"/>
      <c r="P1099" s="1"/>
      <c r="Q1099" s="1"/>
      <c r="R1099" s="1"/>
      <c r="S1099" s="1"/>
      <c r="T1099" s="1"/>
      <c r="U1099" s="1"/>
    </row>
    <row r="1100" spans="1:21" s="3" customFormat="1" x14ac:dyDescent="0.25">
      <c r="A1100" s="1"/>
      <c r="B1100" s="2"/>
      <c r="D1100" s="4"/>
      <c r="E1100" s="4"/>
      <c r="F1100" s="4"/>
      <c r="H1100" s="4"/>
      <c r="I1100" s="4"/>
      <c r="J1100" s="4"/>
      <c r="L1100" s="5"/>
      <c r="M1100" s="1"/>
      <c r="N1100" s="1"/>
      <c r="O1100" s="1"/>
      <c r="P1100" s="1"/>
      <c r="Q1100" s="1"/>
      <c r="R1100" s="1"/>
      <c r="S1100" s="1"/>
      <c r="T1100" s="1"/>
      <c r="U1100" s="1"/>
    </row>
    <row r="1104" spans="1:21" s="3" customFormat="1" x14ac:dyDescent="0.25">
      <c r="A1104" s="1"/>
      <c r="B1104" s="2"/>
      <c r="D1104" s="4"/>
      <c r="F1104" s="4"/>
      <c r="H1104" s="4"/>
      <c r="I1104" s="4"/>
      <c r="L1104" s="5"/>
      <c r="M1104" s="1"/>
      <c r="N1104" s="1"/>
      <c r="O1104" s="1"/>
      <c r="P1104" s="1"/>
      <c r="Q1104" s="1"/>
      <c r="R1104" s="1"/>
      <c r="S1104" s="1"/>
      <c r="T1104" s="1"/>
      <c r="U1104" s="1"/>
    </row>
    <row r="1105" spans="1:21" s="3" customFormat="1" x14ac:dyDescent="0.25">
      <c r="A1105" s="1"/>
      <c r="B1105" s="2"/>
      <c r="E1105" s="4"/>
      <c r="F1105" s="4"/>
      <c r="H1105" s="4"/>
      <c r="I1105" s="4"/>
      <c r="J1105" s="4"/>
      <c r="L1105" s="5"/>
      <c r="M1105" s="1"/>
      <c r="N1105" s="1"/>
      <c r="O1105" s="1"/>
      <c r="P1105" s="1"/>
      <c r="Q1105" s="1"/>
      <c r="R1105" s="1"/>
      <c r="S1105" s="1"/>
      <c r="T1105" s="1"/>
      <c r="U1105" s="1"/>
    </row>
    <row r="1108" spans="1:21" s="3" customFormat="1" x14ac:dyDescent="0.25">
      <c r="A1108" s="1"/>
      <c r="B1108" s="2"/>
      <c r="D1108" s="4"/>
      <c r="F1108" s="4"/>
      <c r="H1108" s="4"/>
      <c r="I1108" s="4"/>
      <c r="L1108" s="5"/>
      <c r="M1108" s="1"/>
      <c r="N1108" s="1"/>
      <c r="O1108" s="1"/>
      <c r="P1108" s="1"/>
      <c r="Q1108" s="1"/>
      <c r="R1108" s="1"/>
      <c r="S1108" s="1"/>
      <c r="T1108" s="1"/>
      <c r="U1108" s="1"/>
    </row>
    <row r="1109" spans="1:21" s="3" customFormat="1" x14ac:dyDescent="0.25">
      <c r="A1109" s="1"/>
      <c r="B1109" s="2"/>
      <c r="E1109" s="4"/>
      <c r="F1109" s="4"/>
      <c r="H1109" s="4"/>
      <c r="I1109" s="4"/>
      <c r="J1109" s="4"/>
      <c r="L1109" s="5"/>
      <c r="M1109" s="1"/>
      <c r="N1109" s="1"/>
      <c r="O1109" s="1"/>
      <c r="P1109" s="1"/>
      <c r="Q1109" s="1"/>
      <c r="R1109" s="1"/>
      <c r="S1109" s="1"/>
      <c r="T1109" s="1"/>
      <c r="U1109" s="1"/>
    </row>
    <row r="1111" spans="1:21" s="3" customFormat="1" x14ac:dyDescent="0.25">
      <c r="A1111" s="1"/>
      <c r="B1111" s="2"/>
      <c r="D1111" s="4"/>
      <c r="E1111" s="4"/>
      <c r="F1111" s="4"/>
      <c r="H1111" s="4"/>
      <c r="I1111" s="4"/>
      <c r="J1111" s="4"/>
      <c r="L1111" s="5"/>
      <c r="M1111" s="1"/>
      <c r="N1111" s="1"/>
      <c r="O1111" s="1"/>
      <c r="P1111" s="1"/>
      <c r="Q1111" s="1"/>
      <c r="R1111" s="1"/>
      <c r="S1111" s="1"/>
      <c r="T1111" s="1"/>
      <c r="U1111" s="1"/>
    </row>
    <row r="1112" spans="1:21" s="3" customFormat="1" x14ac:dyDescent="0.25">
      <c r="A1112" s="1"/>
      <c r="B1112" s="2"/>
      <c r="D1112" s="4"/>
      <c r="E1112" s="4"/>
      <c r="F1112" s="4"/>
      <c r="H1112" s="4"/>
      <c r="I1112" s="4"/>
      <c r="J1112" s="4"/>
      <c r="L1112" s="5"/>
      <c r="M1112" s="1"/>
      <c r="N1112" s="1"/>
      <c r="O1112" s="1"/>
      <c r="P1112" s="1"/>
      <c r="Q1112" s="1"/>
      <c r="R1112" s="1"/>
      <c r="S1112" s="1"/>
      <c r="T1112" s="1"/>
      <c r="U1112" s="1"/>
    </row>
    <row r="1114" spans="1:21" s="3" customFormat="1" x14ac:dyDescent="0.25">
      <c r="A1114" s="1"/>
      <c r="B1114" s="2"/>
      <c r="D1114" s="4"/>
      <c r="F1114" s="4"/>
      <c r="H1114" s="4"/>
      <c r="I1114" s="4"/>
      <c r="L1114" s="5"/>
      <c r="M1114" s="1"/>
      <c r="N1114" s="1"/>
      <c r="O1114" s="1"/>
      <c r="P1114" s="1"/>
      <c r="Q1114" s="1"/>
      <c r="R1114" s="1"/>
      <c r="S1114" s="1"/>
      <c r="T1114" s="1"/>
      <c r="U1114" s="1"/>
    </row>
    <row r="1115" spans="1:21" s="3" customFormat="1" x14ac:dyDescent="0.25">
      <c r="A1115" s="1"/>
      <c r="B1115" s="2"/>
      <c r="F1115" s="4"/>
      <c r="H1115" s="4"/>
      <c r="I1115" s="4"/>
      <c r="L1115" s="5"/>
      <c r="M1115" s="1"/>
      <c r="N1115" s="1"/>
      <c r="O1115" s="1"/>
      <c r="P1115" s="1"/>
      <c r="Q1115" s="1"/>
      <c r="R1115" s="1"/>
      <c r="S1115" s="1"/>
      <c r="T1115" s="1"/>
      <c r="U1115" s="1"/>
    </row>
    <row r="1116" spans="1:21" s="3" customFormat="1" x14ac:dyDescent="0.25">
      <c r="A1116" s="1"/>
      <c r="B1116" s="2"/>
      <c r="E1116" s="4"/>
      <c r="F1116" s="4"/>
      <c r="H1116" s="4"/>
      <c r="I1116" s="4"/>
      <c r="J1116" s="4"/>
      <c r="L1116" s="5"/>
      <c r="M1116" s="1"/>
      <c r="N1116" s="1"/>
      <c r="O1116" s="1"/>
      <c r="P1116" s="1"/>
      <c r="Q1116" s="1"/>
      <c r="R1116" s="1"/>
      <c r="S1116" s="1"/>
      <c r="T1116" s="1"/>
      <c r="U1116" s="1"/>
    </row>
    <row r="1117" spans="1:21" s="3" customFormat="1" x14ac:dyDescent="0.25">
      <c r="A1117" s="1"/>
      <c r="B1117" s="2"/>
      <c r="D1117" s="4"/>
      <c r="F1117" s="4"/>
      <c r="H1117" s="4"/>
      <c r="I1117" s="4"/>
      <c r="L1117" s="5"/>
      <c r="M1117" s="1"/>
      <c r="N1117" s="1"/>
      <c r="O1117" s="1"/>
      <c r="P1117" s="1"/>
      <c r="Q1117" s="1"/>
      <c r="R1117" s="1"/>
      <c r="S1117" s="1"/>
      <c r="T1117" s="1"/>
      <c r="U1117" s="1"/>
    </row>
    <row r="1118" spans="1:21" s="3" customFormat="1" x14ac:dyDescent="0.25">
      <c r="A1118" s="1"/>
      <c r="B1118" s="2"/>
      <c r="E1118" s="4"/>
      <c r="F1118" s="4"/>
      <c r="H1118" s="4"/>
      <c r="I1118" s="4"/>
      <c r="J1118" s="4"/>
      <c r="L1118" s="5"/>
      <c r="M1118" s="1"/>
      <c r="N1118" s="1"/>
      <c r="O1118" s="1"/>
      <c r="P1118" s="1"/>
      <c r="Q1118" s="1"/>
      <c r="R1118" s="1"/>
      <c r="S1118" s="1"/>
      <c r="T1118" s="1"/>
      <c r="U1118" s="1"/>
    </row>
    <row r="1119" spans="1:21" s="3" customFormat="1" x14ac:dyDescent="0.25">
      <c r="A1119" s="1"/>
      <c r="B1119" s="2"/>
      <c r="D1119" s="4"/>
      <c r="F1119" s="4"/>
      <c r="H1119" s="4"/>
      <c r="I1119" s="4"/>
      <c r="L1119" s="5"/>
      <c r="M1119" s="1"/>
      <c r="N1119" s="1"/>
      <c r="O1119" s="1"/>
      <c r="P1119" s="1"/>
      <c r="Q1119" s="1"/>
      <c r="R1119" s="1"/>
      <c r="S1119" s="1"/>
      <c r="T1119" s="1"/>
      <c r="U1119" s="1"/>
    </row>
    <row r="1120" spans="1:21" s="3" customFormat="1" x14ac:dyDescent="0.25">
      <c r="A1120" s="1"/>
      <c r="B1120" s="2"/>
      <c r="E1120" s="4"/>
      <c r="F1120" s="4"/>
      <c r="H1120" s="4"/>
      <c r="I1120" s="4"/>
      <c r="J1120" s="4"/>
      <c r="L1120" s="5"/>
      <c r="M1120" s="1"/>
      <c r="N1120" s="1"/>
      <c r="O1120" s="1"/>
      <c r="P1120" s="1"/>
      <c r="Q1120" s="1"/>
      <c r="R1120" s="1"/>
      <c r="S1120" s="1"/>
      <c r="T1120" s="1"/>
      <c r="U1120" s="1"/>
    </row>
    <row r="1121" spans="1:21" s="3" customFormat="1" x14ac:dyDescent="0.25">
      <c r="A1121" s="1"/>
      <c r="B1121" s="2"/>
      <c r="D1121" s="4"/>
      <c r="F1121" s="4"/>
      <c r="H1121" s="4"/>
      <c r="I1121" s="4"/>
      <c r="L1121" s="5"/>
      <c r="M1121" s="1"/>
      <c r="N1121" s="1"/>
      <c r="O1121" s="1"/>
      <c r="P1121" s="1"/>
      <c r="Q1121" s="1"/>
      <c r="R1121" s="1"/>
      <c r="S1121" s="1"/>
      <c r="T1121" s="1"/>
      <c r="U1121" s="1"/>
    </row>
    <row r="1122" spans="1:21" s="3" customFormat="1" x14ac:dyDescent="0.25">
      <c r="A1122" s="1"/>
      <c r="B1122" s="2"/>
      <c r="F1122" s="4"/>
      <c r="H1122" s="4"/>
      <c r="I1122" s="4"/>
      <c r="L1122" s="5"/>
      <c r="M1122" s="1"/>
      <c r="N1122" s="1"/>
      <c r="O1122" s="1"/>
      <c r="P1122" s="1"/>
      <c r="Q1122" s="1"/>
      <c r="R1122" s="1"/>
      <c r="S1122" s="1"/>
      <c r="T1122" s="1"/>
      <c r="U1122" s="1"/>
    </row>
    <row r="1123" spans="1:21" s="3" customFormat="1" x14ac:dyDescent="0.25">
      <c r="A1123" s="1"/>
      <c r="B1123" s="2"/>
      <c r="E1123" s="4"/>
      <c r="F1123" s="4"/>
      <c r="H1123" s="4"/>
      <c r="I1123" s="4"/>
      <c r="J1123" s="4"/>
      <c r="L1123" s="5"/>
      <c r="M1123" s="1"/>
      <c r="N1123" s="1"/>
      <c r="O1123" s="1"/>
      <c r="P1123" s="1"/>
      <c r="Q1123" s="1"/>
      <c r="R1123" s="1"/>
      <c r="S1123" s="1"/>
      <c r="T1123" s="1"/>
      <c r="U1123" s="1"/>
    </row>
    <row r="1124" spans="1:21" s="3" customFormat="1" x14ac:dyDescent="0.25">
      <c r="A1124" s="1"/>
      <c r="B1124" s="2"/>
      <c r="D1124" s="4"/>
      <c r="F1124" s="4"/>
      <c r="H1124" s="4"/>
      <c r="I1124" s="4"/>
      <c r="L1124" s="5"/>
      <c r="M1124" s="1"/>
      <c r="N1124" s="1"/>
      <c r="O1124" s="1"/>
      <c r="P1124" s="1"/>
      <c r="Q1124" s="1"/>
      <c r="R1124" s="1"/>
      <c r="S1124" s="1"/>
      <c r="T1124" s="1"/>
      <c r="U1124" s="1"/>
    </row>
    <row r="1125" spans="1:21" s="3" customFormat="1" x14ac:dyDescent="0.25">
      <c r="A1125" s="1"/>
      <c r="B1125" s="2"/>
      <c r="F1125" s="4"/>
      <c r="H1125" s="4"/>
      <c r="I1125" s="4"/>
      <c r="L1125" s="5"/>
      <c r="M1125" s="1"/>
      <c r="N1125" s="1"/>
      <c r="O1125" s="1"/>
      <c r="P1125" s="1"/>
      <c r="Q1125" s="1"/>
      <c r="R1125" s="1"/>
      <c r="S1125" s="1"/>
      <c r="T1125" s="1"/>
      <c r="U1125" s="1"/>
    </row>
    <row r="1126" spans="1:21" s="3" customFormat="1" x14ac:dyDescent="0.25">
      <c r="A1126" s="1"/>
      <c r="B1126" s="2"/>
      <c r="F1126" s="4"/>
      <c r="H1126" s="4"/>
      <c r="I1126" s="4"/>
      <c r="L1126" s="5"/>
      <c r="M1126" s="1"/>
      <c r="N1126" s="1"/>
      <c r="O1126" s="1"/>
      <c r="P1126" s="1"/>
      <c r="Q1126" s="1"/>
      <c r="R1126" s="1"/>
      <c r="S1126" s="1"/>
      <c r="T1126" s="1"/>
      <c r="U1126" s="1"/>
    </row>
    <row r="1127" spans="1:21" s="3" customFormat="1" x14ac:dyDescent="0.25">
      <c r="A1127" s="1"/>
      <c r="B1127" s="2"/>
      <c r="F1127" s="4"/>
      <c r="H1127" s="4"/>
      <c r="I1127" s="4"/>
      <c r="L1127" s="5"/>
      <c r="M1127" s="1"/>
      <c r="N1127" s="1"/>
      <c r="O1127" s="1"/>
      <c r="P1127" s="1"/>
      <c r="Q1127" s="1"/>
      <c r="R1127" s="1"/>
      <c r="S1127" s="1"/>
      <c r="T1127" s="1"/>
      <c r="U1127" s="1"/>
    </row>
    <row r="1128" spans="1:21" s="3" customFormat="1" x14ac:dyDescent="0.25">
      <c r="A1128" s="1"/>
      <c r="B1128" s="2"/>
      <c r="E1128" s="4"/>
      <c r="F1128" s="4"/>
      <c r="H1128" s="4"/>
      <c r="I1128" s="4"/>
      <c r="J1128" s="4"/>
      <c r="L1128" s="5"/>
      <c r="M1128" s="1"/>
      <c r="N1128" s="1"/>
      <c r="O1128" s="1"/>
      <c r="P1128" s="1"/>
      <c r="Q1128" s="1"/>
      <c r="R1128" s="1"/>
      <c r="S1128" s="1"/>
      <c r="T1128" s="1"/>
      <c r="U1128" s="1"/>
    </row>
    <row r="1130" spans="1:21" s="3" customFormat="1" x14ac:dyDescent="0.25">
      <c r="A1130" s="1"/>
      <c r="B1130" s="2"/>
      <c r="D1130" s="4"/>
      <c r="E1130" s="4"/>
      <c r="F1130" s="4"/>
      <c r="H1130" s="4"/>
      <c r="I1130" s="4"/>
      <c r="J1130" s="4"/>
      <c r="L1130" s="5"/>
      <c r="M1130" s="1"/>
      <c r="N1130" s="1"/>
      <c r="O1130" s="1"/>
      <c r="P1130" s="1"/>
      <c r="Q1130" s="1"/>
      <c r="R1130" s="1"/>
      <c r="S1130" s="1"/>
      <c r="T1130" s="1"/>
      <c r="U1130" s="1"/>
    </row>
    <row r="1132" spans="1:21" s="3" customFormat="1" x14ac:dyDescent="0.25">
      <c r="A1132" s="1"/>
      <c r="B1132" s="2"/>
      <c r="D1132" s="4"/>
      <c r="F1132" s="4"/>
      <c r="H1132" s="4"/>
      <c r="I1132" s="4"/>
      <c r="L1132" s="5"/>
      <c r="M1132" s="1"/>
      <c r="N1132" s="1"/>
      <c r="O1132" s="1"/>
      <c r="P1132" s="1"/>
      <c r="Q1132" s="1"/>
      <c r="R1132" s="1"/>
      <c r="S1132" s="1"/>
      <c r="T1132" s="1"/>
      <c r="U1132" s="1"/>
    </row>
    <row r="1133" spans="1:21" s="3" customFormat="1" x14ac:dyDescent="0.25">
      <c r="A1133" s="1"/>
      <c r="B1133" s="2"/>
      <c r="E1133" s="4"/>
      <c r="F1133" s="4"/>
      <c r="H1133" s="4"/>
      <c r="I1133" s="4"/>
      <c r="J1133" s="4"/>
      <c r="L1133" s="5"/>
      <c r="M1133" s="1"/>
      <c r="N1133" s="1"/>
      <c r="O1133" s="1"/>
      <c r="P1133" s="1"/>
      <c r="Q1133" s="1"/>
      <c r="R1133" s="1"/>
      <c r="S1133" s="1"/>
      <c r="T1133" s="1"/>
      <c r="U1133" s="1"/>
    </row>
    <row r="1134" spans="1:21" s="3" customFormat="1" x14ac:dyDescent="0.25">
      <c r="A1134" s="1"/>
      <c r="B1134" s="2"/>
      <c r="D1134" s="4"/>
      <c r="E1134" s="4"/>
      <c r="F1134" s="4"/>
      <c r="H1134" s="4"/>
      <c r="I1134" s="4"/>
      <c r="J1134" s="4"/>
      <c r="L1134" s="5"/>
      <c r="M1134" s="1"/>
      <c r="N1134" s="1"/>
      <c r="O1134" s="1"/>
      <c r="P1134" s="1"/>
      <c r="Q1134" s="1"/>
      <c r="R1134" s="1"/>
      <c r="S1134" s="1"/>
      <c r="T1134" s="1"/>
      <c r="U1134" s="1"/>
    </row>
    <row r="1135" spans="1:21" s="3" customFormat="1" x14ac:dyDescent="0.25">
      <c r="A1135" s="1"/>
      <c r="B1135" s="2"/>
      <c r="D1135" s="4"/>
      <c r="F1135" s="4"/>
      <c r="H1135" s="4"/>
      <c r="I1135" s="4"/>
      <c r="L1135" s="5"/>
      <c r="M1135" s="1"/>
      <c r="N1135" s="1"/>
      <c r="O1135" s="1"/>
      <c r="P1135" s="1"/>
      <c r="Q1135" s="1"/>
      <c r="R1135" s="1"/>
      <c r="S1135" s="1"/>
      <c r="T1135" s="1"/>
      <c r="U1135" s="1"/>
    </row>
    <row r="1136" spans="1:21" s="3" customFormat="1" x14ac:dyDescent="0.25">
      <c r="A1136" s="1"/>
      <c r="B1136" s="2"/>
      <c r="E1136" s="4"/>
      <c r="F1136" s="4"/>
      <c r="H1136" s="4"/>
      <c r="I1136" s="4"/>
      <c r="J1136" s="4"/>
      <c r="L1136" s="5"/>
      <c r="M1136" s="1"/>
      <c r="N1136" s="1"/>
      <c r="O1136" s="1"/>
      <c r="P1136" s="1"/>
      <c r="Q1136" s="1"/>
      <c r="R1136" s="1"/>
      <c r="S1136" s="1"/>
      <c r="T1136" s="1"/>
      <c r="U1136" s="1"/>
    </row>
    <row r="1137" spans="1:21" s="3" customFormat="1" x14ac:dyDescent="0.25">
      <c r="A1137" s="1"/>
      <c r="B1137" s="2"/>
      <c r="D1137" s="4"/>
      <c r="F1137" s="4"/>
      <c r="H1137" s="4"/>
      <c r="I1137" s="4"/>
      <c r="L1137" s="5"/>
      <c r="M1137" s="1"/>
      <c r="N1137" s="1"/>
      <c r="O1137" s="1"/>
      <c r="P1137" s="1"/>
      <c r="Q1137" s="1"/>
      <c r="R1137" s="1"/>
      <c r="S1137" s="1"/>
      <c r="T1137" s="1"/>
      <c r="U1137" s="1"/>
    </row>
    <row r="1138" spans="1:21" s="3" customFormat="1" x14ac:dyDescent="0.25">
      <c r="A1138" s="1"/>
      <c r="B1138" s="2"/>
      <c r="E1138" s="4"/>
      <c r="F1138" s="4"/>
      <c r="H1138" s="4"/>
      <c r="I1138" s="4"/>
      <c r="J1138" s="4"/>
      <c r="L1138" s="5"/>
      <c r="M1138" s="1"/>
      <c r="N1138" s="1"/>
      <c r="O1138" s="1"/>
      <c r="P1138" s="1"/>
      <c r="Q1138" s="1"/>
      <c r="R1138" s="1"/>
      <c r="S1138" s="1"/>
      <c r="T1138" s="1"/>
      <c r="U1138" s="1"/>
    </row>
    <row r="1140" spans="1:21" s="3" customFormat="1" x14ac:dyDescent="0.25">
      <c r="A1140" s="1"/>
      <c r="B1140" s="2"/>
      <c r="D1140" s="4"/>
      <c r="E1140" s="4"/>
      <c r="F1140" s="4"/>
      <c r="H1140" s="4"/>
      <c r="I1140" s="4"/>
      <c r="J1140" s="4"/>
      <c r="L1140" s="5"/>
      <c r="M1140" s="1"/>
      <c r="N1140" s="1"/>
      <c r="O1140" s="1"/>
      <c r="P1140" s="1"/>
      <c r="Q1140" s="1"/>
      <c r="R1140" s="1"/>
      <c r="S1140" s="1"/>
      <c r="T1140" s="1"/>
      <c r="U1140" s="1"/>
    </row>
    <row r="1141" spans="1:21" s="3" customFormat="1" x14ac:dyDescent="0.25">
      <c r="A1141" s="1"/>
      <c r="B1141" s="2"/>
      <c r="D1141" s="4"/>
      <c r="F1141" s="4"/>
      <c r="H1141" s="4"/>
      <c r="I1141" s="4"/>
      <c r="L1141" s="5"/>
      <c r="M1141" s="1"/>
      <c r="N1141" s="1"/>
      <c r="O1141" s="1"/>
      <c r="P1141" s="1"/>
      <c r="Q1141" s="1"/>
      <c r="R1141" s="1"/>
      <c r="S1141" s="1"/>
      <c r="T1141" s="1"/>
      <c r="U1141" s="1"/>
    </row>
    <row r="1142" spans="1:21" s="3" customFormat="1" x14ac:dyDescent="0.25">
      <c r="A1142" s="1"/>
      <c r="B1142" s="2"/>
      <c r="E1142" s="4"/>
      <c r="F1142" s="4"/>
      <c r="H1142" s="4"/>
      <c r="I1142" s="4"/>
      <c r="J1142" s="4"/>
      <c r="L1142" s="5"/>
      <c r="M1142" s="1"/>
      <c r="N1142" s="1"/>
      <c r="O1142" s="1"/>
      <c r="P1142" s="1"/>
      <c r="Q1142" s="1"/>
      <c r="R1142" s="1"/>
      <c r="S1142" s="1"/>
      <c r="T1142" s="1"/>
      <c r="U1142" s="1"/>
    </row>
    <row r="1143" spans="1:21" s="3" customFormat="1" x14ac:dyDescent="0.25">
      <c r="A1143" s="1"/>
      <c r="B1143" s="2"/>
      <c r="D1143" s="4"/>
      <c r="E1143" s="4"/>
      <c r="F1143" s="4"/>
      <c r="H1143" s="4"/>
      <c r="I1143" s="4"/>
      <c r="J1143" s="4"/>
      <c r="L1143" s="5"/>
      <c r="M1143" s="1"/>
      <c r="N1143" s="1"/>
      <c r="O1143" s="1"/>
      <c r="P1143" s="1"/>
      <c r="Q1143" s="1"/>
      <c r="R1143" s="1"/>
      <c r="S1143" s="1"/>
      <c r="T1143" s="1"/>
      <c r="U1143" s="1"/>
    </row>
    <row r="1145" spans="1:21" s="3" customFormat="1" x14ac:dyDescent="0.25">
      <c r="A1145" s="1"/>
      <c r="B1145" s="2"/>
      <c r="D1145" s="4"/>
      <c r="F1145" s="4"/>
      <c r="H1145" s="4"/>
      <c r="I1145" s="4"/>
      <c r="L1145" s="5"/>
      <c r="M1145" s="1"/>
      <c r="N1145" s="1"/>
      <c r="O1145" s="1"/>
      <c r="P1145" s="1"/>
      <c r="Q1145" s="1"/>
      <c r="R1145" s="1"/>
      <c r="S1145" s="1"/>
      <c r="T1145" s="1"/>
      <c r="U1145" s="1"/>
    </row>
    <row r="1146" spans="1:21" s="3" customFormat="1" x14ac:dyDescent="0.25">
      <c r="A1146" s="1"/>
      <c r="B1146" s="2"/>
      <c r="E1146" s="4"/>
      <c r="F1146" s="4"/>
      <c r="H1146" s="4"/>
      <c r="I1146" s="4"/>
      <c r="J1146" s="4"/>
      <c r="L1146" s="5"/>
      <c r="M1146" s="1"/>
      <c r="N1146" s="1"/>
      <c r="O1146" s="1"/>
      <c r="P1146" s="1"/>
      <c r="Q1146" s="1"/>
      <c r="R1146" s="1"/>
      <c r="S1146" s="1"/>
      <c r="T1146" s="1"/>
      <c r="U1146" s="1"/>
    </row>
    <row r="1147" spans="1:21" s="3" customFormat="1" x14ac:dyDescent="0.25">
      <c r="A1147" s="1"/>
      <c r="B1147" s="2"/>
      <c r="D1147" s="4"/>
      <c r="E1147" s="4"/>
      <c r="F1147" s="4"/>
      <c r="H1147" s="4"/>
      <c r="I1147" s="4"/>
      <c r="J1147" s="4"/>
      <c r="L1147" s="5"/>
      <c r="M1147" s="1"/>
      <c r="N1147" s="1"/>
      <c r="O1147" s="1"/>
      <c r="P1147" s="1"/>
      <c r="Q1147" s="1"/>
      <c r="R1147" s="1"/>
      <c r="S1147" s="1"/>
      <c r="T1147" s="1"/>
      <c r="U1147" s="1"/>
    </row>
    <row r="1148" spans="1:21" s="3" customFormat="1" x14ac:dyDescent="0.25">
      <c r="A1148" s="1"/>
      <c r="B1148" s="2"/>
      <c r="D1148" s="4"/>
      <c r="E1148" s="4"/>
      <c r="F1148" s="4"/>
      <c r="H1148" s="4"/>
      <c r="I1148" s="4"/>
      <c r="J1148" s="4"/>
      <c r="L1148" s="5"/>
      <c r="M1148" s="1"/>
      <c r="N1148" s="1"/>
      <c r="O1148" s="1"/>
      <c r="P1148" s="1"/>
      <c r="Q1148" s="1"/>
      <c r="R1148" s="1"/>
      <c r="S1148" s="1"/>
      <c r="T1148" s="1"/>
      <c r="U1148" s="1"/>
    </row>
    <row r="1150" spans="1:21" s="3" customFormat="1" x14ac:dyDescent="0.25">
      <c r="A1150" s="1"/>
      <c r="B1150" s="2"/>
      <c r="D1150" s="4"/>
      <c r="E1150" s="4"/>
      <c r="F1150" s="4"/>
      <c r="H1150" s="4"/>
      <c r="I1150" s="4"/>
      <c r="J1150" s="4"/>
      <c r="L1150" s="5"/>
      <c r="M1150" s="1"/>
      <c r="N1150" s="1"/>
      <c r="O1150" s="1"/>
      <c r="P1150" s="1"/>
      <c r="Q1150" s="1"/>
      <c r="R1150" s="1"/>
      <c r="S1150" s="1"/>
      <c r="T1150" s="1"/>
      <c r="U1150" s="1"/>
    </row>
    <row r="1151" spans="1:21" s="3" customFormat="1" x14ac:dyDescent="0.25">
      <c r="A1151" s="1"/>
      <c r="B1151" s="2"/>
      <c r="D1151" s="4"/>
      <c r="F1151" s="4"/>
      <c r="H1151" s="4"/>
      <c r="I1151" s="4"/>
      <c r="L1151" s="5"/>
      <c r="M1151" s="1"/>
      <c r="N1151" s="1"/>
      <c r="O1151" s="1"/>
      <c r="P1151" s="1"/>
      <c r="Q1151" s="1"/>
      <c r="R1151" s="1"/>
      <c r="S1151" s="1"/>
      <c r="T1151" s="1"/>
      <c r="U1151" s="1"/>
    </row>
    <row r="1152" spans="1:21" s="3" customFormat="1" x14ac:dyDescent="0.25">
      <c r="A1152" s="1"/>
      <c r="B1152" s="2"/>
      <c r="F1152" s="4"/>
      <c r="H1152" s="4"/>
      <c r="I1152" s="4"/>
      <c r="L1152" s="5"/>
      <c r="M1152" s="1"/>
      <c r="N1152" s="1"/>
      <c r="O1152" s="1"/>
      <c r="P1152" s="1"/>
      <c r="Q1152" s="1"/>
      <c r="R1152" s="1"/>
      <c r="S1152" s="1"/>
      <c r="T1152" s="1"/>
      <c r="U1152" s="1"/>
    </row>
    <row r="1153" spans="1:21" s="3" customFormat="1" x14ac:dyDescent="0.25">
      <c r="A1153" s="1"/>
      <c r="B1153" s="2"/>
      <c r="F1153" s="4"/>
      <c r="H1153" s="4"/>
      <c r="I1153" s="4"/>
      <c r="L1153" s="5"/>
      <c r="M1153" s="1"/>
      <c r="N1153" s="1"/>
      <c r="O1153" s="1"/>
      <c r="P1153" s="1"/>
      <c r="Q1153" s="1"/>
      <c r="R1153" s="1"/>
      <c r="S1153" s="1"/>
      <c r="T1153" s="1"/>
      <c r="U1153" s="1"/>
    </row>
    <row r="1154" spans="1:21" s="3" customFormat="1" x14ac:dyDescent="0.25">
      <c r="A1154" s="1"/>
      <c r="B1154" s="2"/>
      <c r="E1154" s="4"/>
      <c r="F1154" s="4"/>
      <c r="H1154" s="4"/>
      <c r="I1154" s="4"/>
      <c r="J1154" s="4"/>
      <c r="L1154" s="5"/>
      <c r="M1154" s="1"/>
      <c r="N1154" s="1"/>
      <c r="O1154" s="1"/>
      <c r="P1154" s="1"/>
      <c r="Q1154" s="1"/>
      <c r="R1154" s="1"/>
      <c r="S1154" s="1"/>
      <c r="T1154" s="1"/>
      <c r="U1154" s="1"/>
    </row>
    <row r="1158" spans="1:21" s="3" customFormat="1" x14ac:dyDescent="0.25">
      <c r="A1158" s="1"/>
      <c r="B1158" s="2"/>
      <c r="D1158" s="4"/>
      <c r="E1158" s="4"/>
      <c r="F1158" s="4"/>
      <c r="H1158" s="4"/>
      <c r="I1158" s="4"/>
      <c r="J1158" s="4"/>
      <c r="L1158" s="5"/>
      <c r="M1158" s="1"/>
      <c r="N1158" s="1"/>
      <c r="O1158" s="1"/>
      <c r="P1158" s="1"/>
      <c r="Q1158" s="1"/>
      <c r="R1158" s="1"/>
      <c r="S1158" s="1"/>
      <c r="T1158" s="1"/>
      <c r="U1158" s="1"/>
    </row>
    <row r="1160" spans="1:21" s="3" customFormat="1" x14ac:dyDescent="0.25">
      <c r="A1160" s="1"/>
      <c r="B1160" s="2"/>
      <c r="D1160" s="4"/>
      <c r="F1160" s="4"/>
      <c r="H1160" s="4"/>
      <c r="I1160" s="4"/>
      <c r="L1160" s="5"/>
      <c r="M1160" s="1"/>
      <c r="N1160" s="1"/>
      <c r="O1160" s="1"/>
      <c r="P1160" s="1"/>
      <c r="Q1160" s="1"/>
      <c r="R1160" s="1"/>
      <c r="S1160" s="1"/>
      <c r="T1160" s="1"/>
      <c r="U1160" s="1"/>
    </row>
    <row r="1161" spans="1:21" s="3" customFormat="1" x14ac:dyDescent="0.25">
      <c r="A1161" s="1"/>
      <c r="B1161" s="2"/>
      <c r="F1161" s="4"/>
      <c r="H1161" s="4"/>
      <c r="I1161" s="4"/>
      <c r="L1161" s="5"/>
      <c r="M1161" s="1"/>
      <c r="N1161" s="1"/>
      <c r="O1161" s="1"/>
      <c r="P1161" s="1"/>
      <c r="Q1161" s="1"/>
      <c r="R1161" s="1"/>
      <c r="S1161" s="1"/>
      <c r="T1161" s="1"/>
      <c r="U1161" s="1"/>
    </row>
    <row r="1162" spans="1:21" s="3" customFormat="1" x14ac:dyDescent="0.25">
      <c r="A1162" s="1"/>
      <c r="B1162" s="2"/>
      <c r="F1162" s="4"/>
      <c r="H1162" s="4"/>
      <c r="I1162" s="4"/>
      <c r="L1162" s="5"/>
      <c r="M1162" s="1"/>
      <c r="N1162" s="1"/>
      <c r="O1162" s="1"/>
      <c r="P1162" s="1"/>
      <c r="Q1162" s="1"/>
      <c r="R1162" s="1"/>
      <c r="S1162" s="1"/>
      <c r="T1162" s="1"/>
      <c r="U1162" s="1"/>
    </row>
    <row r="1163" spans="1:21" s="3" customFormat="1" x14ac:dyDescent="0.25">
      <c r="A1163" s="1"/>
      <c r="B1163" s="2"/>
      <c r="E1163" s="4"/>
      <c r="F1163" s="4"/>
      <c r="H1163" s="4"/>
      <c r="I1163" s="4"/>
      <c r="J1163" s="4"/>
      <c r="L1163" s="5"/>
      <c r="M1163" s="1"/>
      <c r="N1163" s="1"/>
      <c r="O1163" s="1"/>
      <c r="P1163" s="1"/>
      <c r="Q1163" s="1"/>
      <c r="R1163" s="1"/>
      <c r="S1163" s="1"/>
      <c r="T1163" s="1"/>
      <c r="U1163" s="1"/>
    </row>
    <row r="1166" spans="1:21" s="3" customFormat="1" x14ac:dyDescent="0.25">
      <c r="A1166" s="1"/>
      <c r="B1166" s="2"/>
      <c r="D1166" s="4"/>
      <c r="F1166" s="4"/>
      <c r="H1166" s="4"/>
      <c r="I1166" s="4"/>
      <c r="L1166" s="5"/>
      <c r="M1166" s="1"/>
      <c r="N1166" s="1"/>
      <c r="O1166" s="1"/>
      <c r="P1166" s="1"/>
      <c r="Q1166" s="1"/>
      <c r="R1166" s="1"/>
      <c r="S1166" s="1"/>
      <c r="T1166" s="1"/>
      <c r="U1166" s="1"/>
    </row>
    <row r="1167" spans="1:21" s="3" customFormat="1" x14ac:dyDescent="0.25">
      <c r="A1167" s="1"/>
      <c r="B1167" s="2"/>
      <c r="F1167" s="4"/>
      <c r="H1167" s="4"/>
      <c r="I1167" s="4"/>
      <c r="L1167" s="5"/>
      <c r="M1167" s="1"/>
      <c r="N1167" s="1"/>
      <c r="O1167" s="1"/>
      <c r="P1167" s="1"/>
      <c r="Q1167" s="1"/>
      <c r="R1167" s="1"/>
      <c r="S1167" s="1"/>
      <c r="T1167" s="1"/>
      <c r="U1167" s="1"/>
    </row>
    <row r="1168" spans="1:21" s="3" customFormat="1" x14ac:dyDescent="0.25">
      <c r="A1168" s="1"/>
      <c r="B1168" s="2"/>
      <c r="E1168" s="4"/>
      <c r="F1168" s="4"/>
      <c r="H1168" s="4"/>
      <c r="I1168" s="4"/>
      <c r="J1168" s="4"/>
      <c r="L1168" s="5"/>
      <c r="M1168" s="1"/>
      <c r="N1168" s="1"/>
      <c r="O1168" s="1"/>
      <c r="P1168" s="1"/>
      <c r="Q1168" s="1"/>
      <c r="R1168" s="1"/>
      <c r="S1168" s="1"/>
      <c r="T1168" s="1"/>
      <c r="U1168" s="1"/>
    </row>
    <row r="1171" spans="1:21" s="3" customFormat="1" x14ac:dyDescent="0.25">
      <c r="A1171" s="1"/>
      <c r="B1171" s="2"/>
      <c r="D1171" s="4"/>
      <c r="E1171" s="4"/>
      <c r="F1171" s="4"/>
      <c r="H1171" s="4"/>
      <c r="I1171" s="4"/>
      <c r="J1171" s="4"/>
      <c r="L1171" s="5"/>
      <c r="M1171" s="1"/>
      <c r="N1171" s="1"/>
      <c r="O1171" s="1"/>
      <c r="P1171" s="1"/>
      <c r="Q1171" s="1"/>
      <c r="R1171" s="1"/>
      <c r="S1171" s="1"/>
      <c r="T1171" s="1"/>
      <c r="U1171" s="1"/>
    </row>
    <row r="1172" spans="1:21" s="3" customFormat="1" x14ac:dyDescent="0.25">
      <c r="A1172" s="1"/>
      <c r="B1172" s="2"/>
      <c r="D1172" s="4"/>
      <c r="F1172" s="4"/>
      <c r="H1172" s="4"/>
      <c r="I1172" s="4"/>
      <c r="L1172" s="5"/>
      <c r="M1172" s="1"/>
      <c r="N1172" s="1"/>
      <c r="O1172" s="1"/>
      <c r="P1172" s="1"/>
      <c r="Q1172" s="1"/>
      <c r="R1172" s="1"/>
      <c r="S1172" s="1"/>
      <c r="T1172" s="1"/>
      <c r="U1172" s="1"/>
    </row>
    <row r="1173" spans="1:21" s="3" customFormat="1" x14ac:dyDescent="0.25">
      <c r="A1173" s="1"/>
      <c r="B1173" s="2"/>
      <c r="E1173" s="4"/>
      <c r="F1173" s="4"/>
      <c r="H1173" s="4"/>
      <c r="I1173" s="4"/>
      <c r="J1173" s="4"/>
      <c r="L1173" s="5"/>
      <c r="M1173" s="1"/>
      <c r="N1173" s="1"/>
      <c r="O1173" s="1"/>
      <c r="P1173" s="1"/>
      <c r="Q1173" s="1"/>
      <c r="R1173" s="1"/>
      <c r="S1173" s="1"/>
      <c r="T1173" s="1"/>
      <c r="U1173" s="1"/>
    </row>
    <row r="1177" spans="1:21" s="3" customFormat="1" x14ac:dyDescent="0.25">
      <c r="A1177" s="1"/>
      <c r="B1177" s="2"/>
      <c r="D1177" s="4"/>
      <c r="E1177" s="4"/>
      <c r="F1177" s="4"/>
      <c r="H1177" s="4"/>
      <c r="I1177" s="4"/>
      <c r="J1177" s="4"/>
      <c r="L1177" s="5"/>
      <c r="M1177" s="1"/>
      <c r="N1177" s="1"/>
      <c r="O1177" s="1"/>
      <c r="P1177" s="1"/>
      <c r="Q1177" s="1"/>
      <c r="R1177" s="1"/>
      <c r="S1177" s="1"/>
      <c r="T1177" s="1"/>
      <c r="U1177" s="1"/>
    </row>
    <row r="1178" spans="1:21" s="3" customFormat="1" x14ac:dyDescent="0.25">
      <c r="A1178" s="1"/>
      <c r="B1178" s="2"/>
      <c r="D1178" s="4"/>
      <c r="E1178" s="4"/>
      <c r="F1178" s="4"/>
      <c r="H1178" s="4"/>
      <c r="I1178" s="4"/>
      <c r="J1178" s="4"/>
      <c r="L1178" s="5"/>
      <c r="M1178" s="1"/>
      <c r="N1178" s="1"/>
      <c r="O1178" s="1"/>
      <c r="P1178" s="1"/>
      <c r="Q1178" s="1"/>
      <c r="R1178" s="1"/>
      <c r="S1178" s="1"/>
      <c r="T1178" s="1"/>
      <c r="U1178" s="1"/>
    </row>
    <row r="1179" spans="1:21" s="3" customFormat="1" x14ac:dyDescent="0.25">
      <c r="A1179" s="1"/>
      <c r="B1179" s="2"/>
      <c r="D1179" s="4"/>
      <c r="E1179" s="4"/>
      <c r="F1179" s="4"/>
      <c r="H1179" s="4"/>
      <c r="I1179" s="4"/>
      <c r="J1179" s="4"/>
      <c r="L1179" s="5"/>
      <c r="M1179" s="1"/>
      <c r="N1179" s="1"/>
      <c r="O1179" s="1"/>
      <c r="P1179" s="1"/>
      <c r="Q1179" s="1"/>
      <c r="R1179" s="1"/>
      <c r="S1179" s="1"/>
      <c r="T1179" s="1"/>
      <c r="U1179" s="1"/>
    </row>
    <row r="1181" spans="1:21" s="3" customFormat="1" x14ac:dyDescent="0.25">
      <c r="A1181" s="1"/>
      <c r="B1181" s="2"/>
      <c r="D1181" s="4"/>
      <c r="F1181" s="4"/>
      <c r="H1181" s="4"/>
      <c r="I1181" s="4"/>
      <c r="L1181" s="5"/>
      <c r="M1181" s="1"/>
      <c r="N1181" s="1"/>
      <c r="O1181" s="1"/>
      <c r="P1181" s="1"/>
      <c r="Q1181" s="1"/>
      <c r="R1181" s="1"/>
      <c r="S1181" s="1"/>
      <c r="T1181" s="1"/>
      <c r="U1181" s="1"/>
    </row>
    <row r="1182" spans="1:21" s="3" customFormat="1" x14ac:dyDescent="0.25">
      <c r="A1182" s="1"/>
      <c r="B1182" s="2"/>
      <c r="E1182" s="4"/>
      <c r="F1182" s="4"/>
      <c r="H1182" s="4"/>
      <c r="I1182" s="4"/>
      <c r="J1182" s="4"/>
      <c r="L1182" s="5"/>
      <c r="M1182" s="1"/>
      <c r="N1182" s="1"/>
      <c r="O1182" s="1"/>
      <c r="P1182" s="1"/>
      <c r="Q1182" s="1"/>
      <c r="R1182" s="1"/>
      <c r="S1182" s="1"/>
      <c r="T1182" s="1"/>
      <c r="U1182" s="1"/>
    </row>
    <row r="1185" spans="1:21" s="3" customFormat="1" x14ac:dyDescent="0.25">
      <c r="A1185" s="1"/>
      <c r="B1185" s="2"/>
      <c r="D1185" s="4"/>
      <c r="F1185" s="4"/>
      <c r="H1185" s="4"/>
      <c r="I1185" s="4"/>
      <c r="L1185" s="5"/>
      <c r="M1185" s="1"/>
      <c r="N1185" s="1"/>
      <c r="O1185" s="1"/>
      <c r="P1185" s="1"/>
      <c r="Q1185" s="1"/>
      <c r="R1185" s="1"/>
      <c r="S1185" s="1"/>
      <c r="T1185" s="1"/>
      <c r="U1185" s="1"/>
    </row>
    <row r="1186" spans="1:21" s="3" customFormat="1" x14ac:dyDescent="0.25">
      <c r="A1186" s="1"/>
      <c r="B1186" s="2"/>
      <c r="E1186" s="4"/>
      <c r="F1186" s="4"/>
      <c r="H1186" s="4"/>
      <c r="I1186" s="4"/>
      <c r="J1186" s="4"/>
      <c r="L1186" s="5"/>
      <c r="M1186" s="1"/>
      <c r="N1186" s="1"/>
      <c r="O1186" s="1"/>
      <c r="P1186" s="1"/>
      <c r="Q1186" s="1"/>
      <c r="R1186" s="1"/>
      <c r="S1186" s="1"/>
      <c r="T1186" s="1"/>
      <c r="U1186" s="1"/>
    </row>
    <row r="1187" spans="1:21" s="3" customFormat="1" x14ac:dyDescent="0.25">
      <c r="A1187" s="1"/>
      <c r="B1187" s="2"/>
      <c r="D1187" s="4"/>
      <c r="F1187" s="4"/>
      <c r="H1187" s="4"/>
      <c r="I1187" s="4"/>
      <c r="L1187" s="5"/>
      <c r="M1187" s="1"/>
      <c r="N1187" s="1"/>
      <c r="O1187" s="1"/>
      <c r="P1187" s="1"/>
      <c r="Q1187" s="1"/>
      <c r="R1187" s="1"/>
      <c r="S1187" s="1"/>
      <c r="T1187" s="1"/>
      <c r="U1187" s="1"/>
    </row>
    <row r="1188" spans="1:21" s="3" customFormat="1" x14ac:dyDescent="0.25">
      <c r="A1188" s="1"/>
      <c r="B1188" s="2"/>
      <c r="F1188" s="4"/>
      <c r="H1188" s="4"/>
      <c r="I1188" s="4"/>
      <c r="L1188" s="5"/>
      <c r="M1188" s="1"/>
      <c r="N1188" s="1"/>
      <c r="O1188" s="1"/>
      <c r="P1188" s="1"/>
      <c r="Q1188" s="1"/>
      <c r="R1188" s="1"/>
      <c r="S1188" s="1"/>
      <c r="T1188" s="1"/>
      <c r="U1188" s="1"/>
    </row>
    <row r="1189" spans="1:21" s="3" customFormat="1" x14ac:dyDescent="0.25">
      <c r="A1189" s="1"/>
      <c r="B1189" s="2"/>
      <c r="E1189" s="4"/>
      <c r="F1189" s="4"/>
      <c r="H1189" s="4"/>
      <c r="I1189" s="4"/>
      <c r="J1189" s="4"/>
      <c r="L1189" s="5"/>
      <c r="M1189" s="1"/>
      <c r="N1189" s="1"/>
      <c r="O1189" s="1"/>
      <c r="P1189" s="1"/>
      <c r="Q1189" s="1"/>
      <c r="R1189" s="1"/>
      <c r="S1189" s="1"/>
      <c r="T1189" s="1"/>
      <c r="U1189" s="1"/>
    </row>
    <row r="1192" spans="1:21" s="3" customFormat="1" x14ac:dyDescent="0.25">
      <c r="A1192" s="1"/>
      <c r="B1192" s="2"/>
      <c r="D1192" s="4"/>
      <c r="E1192" s="4"/>
      <c r="F1192" s="4"/>
      <c r="H1192" s="4"/>
      <c r="I1192" s="4"/>
      <c r="J1192" s="4"/>
      <c r="L1192" s="5"/>
      <c r="M1192" s="1"/>
      <c r="N1192" s="1"/>
      <c r="O1192" s="1"/>
      <c r="P1192" s="1"/>
      <c r="Q1192" s="1"/>
      <c r="R1192" s="1"/>
      <c r="S1192" s="1"/>
      <c r="T1192" s="1"/>
      <c r="U1192" s="1"/>
    </row>
    <row r="1193" spans="1:21" s="3" customFormat="1" x14ac:dyDescent="0.25">
      <c r="A1193" s="1"/>
      <c r="B1193" s="2"/>
      <c r="D1193" s="4"/>
      <c r="F1193" s="4"/>
      <c r="H1193" s="4"/>
      <c r="I1193" s="4"/>
      <c r="L1193" s="5"/>
      <c r="M1193" s="1"/>
      <c r="N1193" s="1"/>
      <c r="O1193" s="1"/>
      <c r="P1193" s="1"/>
      <c r="Q1193" s="1"/>
      <c r="R1193" s="1"/>
      <c r="S1193" s="1"/>
      <c r="T1193" s="1"/>
      <c r="U1193" s="1"/>
    </row>
    <row r="1194" spans="1:21" s="3" customFormat="1" x14ac:dyDescent="0.25">
      <c r="A1194" s="1"/>
      <c r="B1194" s="2"/>
      <c r="F1194" s="4"/>
      <c r="H1194" s="4"/>
      <c r="I1194" s="4"/>
      <c r="L1194" s="5"/>
      <c r="M1194" s="1"/>
      <c r="N1194" s="1"/>
      <c r="O1194" s="1"/>
      <c r="P1194" s="1"/>
      <c r="Q1194" s="1"/>
      <c r="R1194" s="1"/>
      <c r="S1194" s="1"/>
      <c r="T1194" s="1"/>
      <c r="U1194" s="1"/>
    </row>
    <row r="1195" spans="1:21" s="3" customFormat="1" x14ac:dyDescent="0.25">
      <c r="A1195" s="1"/>
      <c r="B1195" s="2"/>
      <c r="E1195" s="4"/>
      <c r="F1195" s="4"/>
      <c r="H1195" s="4"/>
      <c r="I1195" s="4"/>
      <c r="J1195" s="4"/>
      <c r="L1195" s="5"/>
      <c r="M1195" s="1"/>
      <c r="N1195" s="1"/>
      <c r="O1195" s="1"/>
      <c r="P1195" s="1"/>
      <c r="Q1195" s="1"/>
      <c r="R1195" s="1"/>
      <c r="S1195" s="1"/>
      <c r="T1195" s="1"/>
      <c r="U1195" s="1"/>
    </row>
    <row r="1198" spans="1:21" s="3" customFormat="1" x14ac:dyDescent="0.25">
      <c r="A1198" s="1"/>
      <c r="B1198" s="2"/>
      <c r="D1198" s="4"/>
      <c r="F1198" s="4"/>
      <c r="H1198" s="4"/>
      <c r="I1198" s="4"/>
      <c r="L1198" s="5"/>
      <c r="M1198" s="1"/>
      <c r="N1198" s="1"/>
      <c r="O1198" s="1"/>
      <c r="P1198" s="1"/>
      <c r="Q1198" s="1"/>
      <c r="R1198" s="1"/>
      <c r="S1198" s="1"/>
      <c r="T1198" s="1"/>
      <c r="U1198" s="1"/>
    </row>
    <row r="1199" spans="1:21" s="3" customFormat="1" x14ac:dyDescent="0.25">
      <c r="A1199" s="1"/>
      <c r="B1199" s="2"/>
      <c r="F1199" s="4"/>
      <c r="H1199" s="4"/>
      <c r="I1199" s="4"/>
      <c r="L1199" s="5"/>
      <c r="M1199" s="1"/>
      <c r="N1199" s="1"/>
      <c r="O1199" s="1"/>
      <c r="P1199" s="1"/>
      <c r="Q1199" s="1"/>
      <c r="R1199" s="1"/>
      <c r="S1199" s="1"/>
      <c r="T1199" s="1"/>
      <c r="U1199" s="1"/>
    </row>
    <row r="1200" spans="1:21" s="3" customFormat="1" x14ac:dyDescent="0.25">
      <c r="A1200" s="1"/>
      <c r="B1200" s="2"/>
      <c r="E1200" s="4"/>
      <c r="F1200" s="4"/>
      <c r="H1200" s="4"/>
      <c r="I1200" s="4"/>
      <c r="J1200" s="4"/>
      <c r="L1200" s="5"/>
      <c r="M1200" s="1"/>
      <c r="N1200" s="1"/>
      <c r="O1200" s="1"/>
      <c r="P1200" s="1"/>
      <c r="Q1200" s="1"/>
      <c r="R1200" s="1"/>
      <c r="S1200" s="1"/>
      <c r="T1200" s="1"/>
      <c r="U1200" s="1"/>
    </row>
    <row r="1202" spans="1:21" s="3" customFormat="1" x14ac:dyDescent="0.25">
      <c r="A1202" s="1"/>
      <c r="B1202" s="2"/>
      <c r="D1202" s="4"/>
      <c r="F1202" s="4"/>
      <c r="H1202" s="4"/>
      <c r="I1202" s="4"/>
      <c r="L1202" s="5"/>
      <c r="M1202" s="1"/>
      <c r="N1202" s="1"/>
      <c r="O1202" s="1"/>
      <c r="P1202" s="1"/>
      <c r="Q1202" s="1"/>
      <c r="R1202" s="1"/>
      <c r="S1202" s="1"/>
      <c r="T1202" s="1"/>
      <c r="U1202" s="1"/>
    </row>
    <row r="1203" spans="1:21" s="3" customFormat="1" x14ac:dyDescent="0.25">
      <c r="A1203" s="1"/>
      <c r="B1203" s="2"/>
      <c r="F1203" s="4"/>
      <c r="H1203" s="4"/>
      <c r="I1203" s="4"/>
      <c r="L1203" s="5"/>
      <c r="M1203" s="1"/>
      <c r="N1203" s="1"/>
      <c r="O1203" s="1"/>
      <c r="P1203" s="1"/>
      <c r="Q1203" s="1"/>
      <c r="R1203" s="1"/>
      <c r="S1203" s="1"/>
      <c r="T1203" s="1"/>
      <c r="U1203" s="1"/>
    </row>
    <row r="1204" spans="1:21" s="3" customFormat="1" x14ac:dyDescent="0.25">
      <c r="A1204" s="1"/>
      <c r="B1204" s="2"/>
      <c r="E1204" s="4"/>
      <c r="F1204" s="4"/>
      <c r="H1204" s="4"/>
      <c r="I1204" s="4"/>
      <c r="J1204" s="4"/>
      <c r="L1204" s="5"/>
      <c r="M1204" s="1"/>
      <c r="N1204" s="1"/>
      <c r="O1204" s="1"/>
      <c r="P1204" s="1"/>
      <c r="Q1204" s="1"/>
      <c r="R1204" s="1"/>
      <c r="S1204" s="1"/>
      <c r="T1204" s="1"/>
      <c r="U1204" s="1"/>
    </row>
    <row r="1205" spans="1:21" s="3" customFormat="1" x14ac:dyDescent="0.25">
      <c r="A1205" s="1"/>
      <c r="B1205" s="2"/>
      <c r="D1205" s="4"/>
      <c r="F1205" s="4"/>
      <c r="H1205" s="4"/>
      <c r="I1205" s="4"/>
      <c r="L1205" s="5"/>
      <c r="M1205" s="1"/>
      <c r="N1205" s="1"/>
      <c r="O1205" s="1"/>
      <c r="P1205" s="1"/>
      <c r="Q1205" s="1"/>
      <c r="R1205" s="1"/>
      <c r="S1205" s="1"/>
      <c r="T1205" s="1"/>
      <c r="U1205" s="1"/>
    </row>
    <row r="1206" spans="1:21" s="3" customFormat="1" x14ac:dyDescent="0.25">
      <c r="A1206" s="1"/>
      <c r="B1206" s="2"/>
      <c r="F1206" s="4"/>
      <c r="H1206" s="4"/>
      <c r="I1206" s="4"/>
      <c r="L1206" s="5"/>
      <c r="M1206" s="1"/>
      <c r="N1206" s="1"/>
      <c r="O1206" s="1"/>
      <c r="P1206" s="1"/>
      <c r="Q1206" s="1"/>
      <c r="R1206" s="1"/>
      <c r="S1206" s="1"/>
      <c r="T1206" s="1"/>
      <c r="U1206" s="1"/>
    </row>
    <row r="1207" spans="1:21" s="3" customFormat="1" x14ac:dyDescent="0.25">
      <c r="A1207" s="1"/>
      <c r="B1207" s="2"/>
      <c r="F1207" s="4"/>
      <c r="H1207" s="4"/>
      <c r="I1207" s="4"/>
      <c r="L1207" s="5"/>
      <c r="M1207" s="1"/>
      <c r="N1207" s="1"/>
      <c r="O1207" s="1"/>
      <c r="P1207" s="1"/>
      <c r="Q1207" s="1"/>
      <c r="R1207" s="1"/>
      <c r="S1207" s="1"/>
      <c r="T1207" s="1"/>
      <c r="U1207" s="1"/>
    </row>
    <row r="1208" spans="1:21" s="3" customFormat="1" x14ac:dyDescent="0.25">
      <c r="A1208" s="1"/>
      <c r="B1208" s="2"/>
      <c r="E1208" s="4"/>
      <c r="F1208" s="4"/>
      <c r="H1208" s="4"/>
      <c r="I1208" s="4"/>
      <c r="J1208" s="4"/>
      <c r="L1208" s="5"/>
      <c r="M1208" s="1"/>
      <c r="N1208" s="1"/>
      <c r="O1208" s="1"/>
      <c r="P1208" s="1"/>
      <c r="Q1208" s="1"/>
      <c r="R1208" s="1"/>
      <c r="S1208" s="1"/>
      <c r="T1208" s="1"/>
      <c r="U1208" s="1"/>
    </row>
    <row r="1209" spans="1:21" s="3" customFormat="1" x14ac:dyDescent="0.25">
      <c r="A1209" s="1"/>
      <c r="B1209" s="2"/>
      <c r="D1209" s="4"/>
      <c r="F1209" s="4"/>
      <c r="H1209" s="4"/>
      <c r="I1209" s="4"/>
      <c r="L1209" s="5"/>
      <c r="M1209" s="1"/>
      <c r="N1209" s="1"/>
      <c r="O1209" s="1"/>
      <c r="P1209" s="1"/>
      <c r="Q1209" s="1"/>
      <c r="R1209" s="1"/>
      <c r="S1209" s="1"/>
      <c r="T1209" s="1"/>
      <c r="U1209" s="1"/>
    </row>
    <row r="1210" spans="1:21" s="3" customFormat="1" x14ac:dyDescent="0.25">
      <c r="A1210" s="1"/>
      <c r="B1210" s="2"/>
      <c r="F1210" s="4"/>
      <c r="H1210" s="4"/>
      <c r="I1210" s="4"/>
      <c r="L1210" s="5"/>
      <c r="M1210" s="1"/>
      <c r="N1210" s="1"/>
      <c r="O1210" s="1"/>
      <c r="P1210" s="1"/>
      <c r="Q1210" s="1"/>
      <c r="R1210" s="1"/>
      <c r="S1210" s="1"/>
      <c r="T1210" s="1"/>
      <c r="U1210" s="1"/>
    </row>
    <row r="1211" spans="1:21" s="3" customFormat="1" x14ac:dyDescent="0.25">
      <c r="A1211" s="1"/>
      <c r="B1211" s="2"/>
      <c r="F1211" s="4"/>
      <c r="H1211" s="4"/>
      <c r="I1211" s="4"/>
      <c r="L1211" s="5"/>
      <c r="M1211" s="1"/>
      <c r="N1211" s="1"/>
      <c r="O1211" s="1"/>
      <c r="P1211" s="1"/>
      <c r="Q1211" s="1"/>
      <c r="R1211" s="1"/>
      <c r="S1211" s="1"/>
      <c r="T1211" s="1"/>
      <c r="U1211" s="1"/>
    </row>
    <row r="1212" spans="1:21" s="3" customFormat="1" x14ac:dyDescent="0.25">
      <c r="A1212" s="1"/>
      <c r="B1212" s="2"/>
      <c r="E1212" s="4"/>
      <c r="F1212" s="4"/>
      <c r="H1212" s="4"/>
      <c r="I1212" s="4"/>
      <c r="J1212" s="4"/>
      <c r="L1212" s="5"/>
      <c r="M1212" s="1"/>
      <c r="N1212" s="1"/>
      <c r="O1212" s="1"/>
      <c r="P1212" s="1"/>
      <c r="Q1212" s="1"/>
      <c r="R1212" s="1"/>
      <c r="S1212" s="1"/>
      <c r="T1212" s="1"/>
      <c r="U1212" s="1"/>
    </row>
    <row r="1213" spans="1:21" s="3" customFormat="1" x14ac:dyDescent="0.25">
      <c r="A1213" s="1"/>
      <c r="B1213" s="2"/>
      <c r="D1213" s="4"/>
      <c r="E1213" s="4"/>
      <c r="F1213" s="4"/>
      <c r="H1213" s="4"/>
      <c r="I1213" s="4"/>
      <c r="J1213" s="4"/>
      <c r="L1213" s="5"/>
      <c r="M1213" s="1"/>
      <c r="N1213" s="1"/>
      <c r="O1213" s="1"/>
      <c r="P1213" s="1"/>
      <c r="Q1213" s="1"/>
      <c r="R1213" s="1"/>
      <c r="S1213" s="1"/>
      <c r="T1213" s="1"/>
      <c r="U1213" s="1"/>
    </row>
    <row r="1214" spans="1:21" s="3" customFormat="1" x14ac:dyDescent="0.25">
      <c r="A1214" s="1"/>
      <c r="B1214" s="2"/>
      <c r="D1214" s="4"/>
      <c r="E1214" s="4"/>
      <c r="F1214" s="4"/>
      <c r="H1214" s="4"/>
      <c r="I1214" s="4"/>
      <c r="J1214" s="4"/>
      <c r="L1214" s="5"/>
      <c r="M1214" s="1"/>
      <c r="N1214" s="1"/>
      <c r="O1214" s="1"/>
      <c r="P1214" s="1"/>
      <c r="Q1214" s="1"/>
      <c r="R1214" s="1"/>
      <c r="S1214" s="1"/>
      <c r="T1214" s="1"/>
      <c r="U1214" s="1"/>
    </row>
    <row r="1215" spans="1:21" s="3" customFormat="1" x14ac:dyDescent="0.25">
      <c r="A1215" s="1"/>
      <c r="B1215" s="2"/>
      <c r="D1215" s="4"/>
      <c r="F1215" s="4"/>
      <c r="H1215" s="4"/>
      <c r="I1215" s="4"/>
      <c r="L1215" s="5"/>
      <c r="M1215" s="1"/>
      <c r="N1215" s="1"/>
      <c r="O1215" s="1"/>
      <c r="P1215" s="1"/>
      <c r="Q1215" s="1"/>
      <c r="R1215" s="1"/>
      <c r="S1215" s="1"/>
      <c r="T1215" s="1"/>
      <c r="U1215" s="1"/>
    </row>
    <row r="1216" spans="1:21" s="3" customFormat="1" x14ac:dyDescent="0.25">
      <c r="A1216" s="1"/>
      <c r="B1216" s="2"/>
      <c r="E1216" s="4"/>
      <c r="F1216" s="4"/>
      <c r="H1216" s="4"/>
      <c r="I1216" s="4"/>
      <c r="J1216" s="4"/>
      <c r="L1216" s="5"/>
      <c r="M1216" s="1"/>
      <c r="N1216" s="1"/>
      <c r="O1216" s="1"/>
      <c r="P1216" s="1"/>
      <c r="Q1216" s="1"/>
      <c r="R1216" s="1"/>
      <c r="S1216" s="1"/>
      <c r="T1216" s="1"/>
      <c r="U1216" s="1"/>
    </row>
    <row r="1217" spans="1:21" s="3" customFormat="1" x14ac:dyDescent="0.25">
      <c r="A1217" s="1"/>
      <c r="B1217" s="2"/>
      <c r="D1217" s="4"/>
      <c r="F1217" s="4"/>
      <c r="H1217" s="4"/>
      <c r="I1217" s="4"/>
      <c r="L1217" s="5"/>
      <c r="M1217" s="1"/>
      <c r="N1217" s="1"/>
      <c r="O1217" s="1"/>
      <c r="P1217" s="1"/>
      <c r="Q1217" s="1"/>
      <c r="R1217" s="1"/>
      <c r="S1217" s="1"/>
      <c r="T1217" s="1"/>
      <c r="U1217" s="1"/>
    </row>
    <row r="1218" spans="1:21" s="3" customFormat="1" x14ac:dyDescent="0.25">
      <c r="A1218" s="1"/>
      <c r="B1218" s="2"/>
      <c r="F1218" s="4"/>
      <c r="H1218" s="4"/>
      <c r="I1218" s="4"/>
      <c r="L1218" s="5"/>
      <c r="M1218" s="1"/>
      <c r="N1218" s="1"/>
      <c r="O1218" s="1"/>
      <c r="P1218" s="1"/>
      <c r="Q1218" s="1"/>
      <c r="R1218" s="1"/>
      <c r="S1218" s="1"/>
      <c r="T1218" s="1"/>
      <c r="U1218" s="1"/>
    </row>
    <row r="1219" spans="1:21" s="3" customFormat="1" x14ac:dyDescent="0.25">
      <c r="A1219" s="1"/>
      <c r="B1219" s="2"/>
      <c r="E1219" s="4"/>
      <c r="F1219" s="4"/>
      <c r="H1219" s="4"/>
      <c r="I1219" s="4"/>
      <c r="J1219" s="4"/>
      <c r="L1219" s="5"/>
      <c r="M1219" s="1"/>
      <c r="N1219" s="1"/>
      <c r="O1219" s="1"/>
      <c r="P1219" s="1"/>
      <c r="Q1219" s="1"/>
      <c r="R1219" s="1"/>
      <c r="S1219" s="1"/>
      <c r="T1219" s="1"/>
      <c r="U1219" s="1"/>
    </row>
    <row r="1220" spans="1:21" s="5" customFormat="1" x14ac:dyDescent="0.25">
      <c r="A1220" s="1"/>
      <c r="B1220" s="2"/>
      <c r="C1220" s="3"/>
      <c r="D1220" s="4"/>
      <c r="E1220" s="4"/>
      <c r="F1220" s="4"/>
      <c r="G1220" s="3"/>
      <c r="H1220" s="4"/>
      <c r="I1220" s="4"/>
      <c r="J1220" s="4"/>
      <c r="K1220" s="3"/>
      <c r="M1220" s="1"/>
      <c r="N1220" s="1"/>
      <c r="O1220" s="1"/>
      <c r="P1220" s="1"/>
      <c r="Q1220" s="1"/>
      <c r="R1220" s="1"/>
      <c r="S1220" s="1"/>
      <c r="T1220" s="1"/>
      <c r="U1220" s="1"/>
    </row>
    <row r="1224" spans="1:21" s="5" customFormat="1" x14ac:dyDescent="0.25">
      <c r="A1224" s="1"/>
      <c r="B1224" s="2"/>
      <c r="C1224" s="3"/>
      <c r="D1224" s="4"/>
      <c r="E1224" s="4"/>
      <c r="F1224" s="4"/>
      <c r="G1224" s="3"/>
      <c r="H1224" s="4"/>
      <c r="I1224" s="4"/>
      <c r="J1224" s="4"/>
      <c r="K1224" s="3"/>
      <c r="M1224" s="1"/>
      <c r="N1224" s="1"/>
      <c r="O1224" s="1"/>
      <c r="P1224" s="1"/>
      <c r="Q1224" s="1"/>
      <c r="R1224" s="1"/>
      <c r="S1224" s="1"/>
      <c r="T1224" s="1"/>
      <c r="U1224" s="1"/>
    </row>
    <row r="1225" spans="1:21" s="5" customFormat="1" x14ac:dyDescent="0.25">
      <c r="A1225" s="1"/>
      <c r="B1225" s="2"/>
      <c r="C1225" s="3"/>
      <c r="D1225" s="4"/>
      <c r="E1225" s="4"/>
      <c r="F1225" s="4"/>
      <c r="G1225" s="3"/>
      <c r="H1225" s="4"/>
      <c r="I1225" s="4"/>
      <c r="J1225" s="4"/>
      <c r="K1225" s="3"/>
      <c r="M1225" s="1"/>
      <c r="N1225" s="1"/>
      <c r="O1225" s="1"/>
      <c r="P1225" s="1"/>
      <c r="Q1225" s="1"/>
      <c r="R1225" s="1"/>
      <c r="S1225" s="1"/>
      <c r="T1225" s="1"/>
      <c r="U1225" s="1"/>
    </row>
    <row r="1227" spans="1:21" s="5" customFormat="1" x14ac:dyDescent="0.25">
      <c r="A1227" s="1"/>
      <c r="B1227" s="2"/>
      <c r="C1227" s="3"/>
      <c r="D1227" s="4"/>
      <c r="E1227" s="4"/>
      <c r="F1227" s="4"/>
      <c r="G1227" s="3"/>
      <c r="H1227" s="4"/>
      <c r="I1227" s="4"/>
      <c r="J1227" s="4"/>
      <c r="K1227" s="60"/>
      <c r="M1227" s="1"/>
      <c r="N1227" s="1"/>
      <c r="O1227" s="1"/>
      <c r="P1227" s="1"/>
      <c r="Q1227" s="1"/>
      <c r="R1227" s="1"/>
      <c r="S1227" s="1"/>
      <c r="T1227" s="1"/>
      <c r="U1227" s="1"/>
    </row>
    <row r="1228" spans="1:21" s="5" customFormat="1" x14ac:dyDescent="0.25">
      <c r="A1228" s="1"/>
      <c r="B1228" s="2"/>
      <c r="C1228" s="3"/>
      <c r="D1228" s="4"/>
      <c r="E1228" s="4"/>
      <c r="F1228" s="4"/>
      <c r="G1228" s="3"/>
      <c r="H1228" s="4"/>
      <c r="I1228" s="4"/>
      <c r="J1228" s="4"/>
      <c r="K1228" s="60"/>
      <c r="M1228" s="1"/>
      <c r="N1228" s="1"/>
      <c r="O1228" s="1"/>
      <c r="P1228" s="1"/>
      <c r="Q1228" s="1"/>
      <c r="R1228" s="1"/>
      <c r="S1228" s="1"/>
      <c r="T1228" s="1"/>
      <c r="U1228" s="1"/>
    </row>
    <row r="1229" spans="1:21" s="5" customFormat="1" x14ac:dyDescent="0.25">
      <c r="A1229" s="1"/>
      <c r="B1229" s="2"/>
      <c r="C1229" s="3"/>
      <c r="D1229" s="4"/>
      <c r="E1229" s="4"/>
      <c r="F1229" s="4"/>
      <c r="G1229" s="3"/>
      <c r="H1229" s="4"/>
      <c r="I1229" s="4"/>
      <c r="J1229" s="4"/>
      <c r="K1229" s="60"/>
      <c r="M1229" s="1"/>
      <c r="N1229" s="1"/>
      <c r="O1229" s="1"/>
      <c r="P1229" s="1"/>
      <c r="Q1229" s="1"/>
      <c r="R1229" s="1"/>
      <c r="S1229" s="1"/>
      <c r="T1229" s="1"/>
      <c r="U1229" s="1"/>
    </row>
    <row r="1231" spans="1:21" s="5" customFormat="1" x14ac:dyDescent="0.25">
      <c r="A1231" s="1"/>
      <c r="B1231" s="2"/>
      <c r="C1231" s="3"/>
      <c r="D1231" s="4"/>
      <c r="E1231" s="4"/>
      <c r="F1231" s="4"/>
      <c r="G1231" s="3"/>
      <c r="H1231" s="4"/>
      <c r="I1231" s="4"/>
      <c r="J1231" s="4"/>
      <c r="K1231" s="3"/>
      <c r="M1231" s="1"/>
      <c r="N1231" s="1"/>
      <c r="O1231" s="1"/>
      <c r="P1231" s="1"/>
      <c r="Q1231" s="1"/>
      <c r="R1231" s="1"/>
      <c r="S1231" s="1"/>
      <c r="T1231" s="1"/>
      <c r="U1231" s="1"/>
    </row>
    <row r="1232" spans="1:21" s="5" customFormat="1" x14ac:dyDescent="0.25">
      <c r="A1232" s="1"/>
      <c r="B1232" s="2"/>
      <c r="C1232" s="3"/>
      <c r="D1232" s="4"/>
      <c r="E1232" s="4"/>
      <c r="F1232" s="4"/>
      <c r="G1232" s="3"/>
      <c r="H1232" s="4"/>
      <c r="I1232" s="4"/>
      <c r="J1232" s="4"/>
      <c r="K1232" s="3"/>
      <c r="M1232" s="1"/>
      <c r="N1232" s="1"/>
      <c r="O1232" s="1"/>
      <c r="P1232" s="1"/>
      <c r="Q1232" s="1"/>
      <c r="R1232" s="1"/>
      <c r="S1232" s="1"/>
      <c r="T1232" s="1"/>
      <c r="U1232" s="1"/>
    </row>
    <row r="1233" spans="1:21" s="5" customFormat="1" x14ac:dyDescent="0.25">
      <c r="A1233" s="1"/>
      <c r="B1233" s="2"/>
      <c r="C1233" s="3"/>
      <c r="D1233" s="4"/>
      <c r="E1233" s="4"/>
      <c r="F1233" s="4"/>
      <c r="G1233" s="3"/>
      <c r="H1233" s="4"/>
      <c r="I1233" s="4"/>
      <c r="J1233" s="4"/>
      <c r="K1233" s="3"/>
      <c r="M1233" s="1"/>
      <c r="N1233" s="1"/>
      <c r="O1233" s="1"/>
      <c r="P1233" s="1"/>
      <c r="Q1233" s="1"/>
      <c r="R1233" s="1"/>
      <c r="S1233" s="1"/>
      <c r="T1233" s="1"/>
      <c r="U1233" s="1"/>
    </row>
    <row r="1235" spans="1:21" s="5" customFormat="1" x14ac:dyDescent="0.25">
      <c r="A1235" s="1"/>
      <c r="B1235" s="2"/>
      <c r="C1235" s="3"/>
      <c r="D1235" s="4"/>
      <c r="E1235" s="4"/>
      <c r="F1235" s="4"/>
      <c r="G1235" s="3"/>
      <c r="H1235" s="4"/>
      <c r="I1235" s="4"/>
      <c r="J1235" s="4"/>
      <c r="K1235" s="3"/>
      <c r="M1235" s="1"/>
      <c r="N1235" s="1"/>
      <c r="O1235" s="1"/>
      <c r="P1235" s="1"/>
      <c r="Q1235" s="1"/>
      <c r="R1235" s="1"/>
      <c r="S1235" s="1"/>
      <c r="T1235" s="1"/>
      <c r="U1235" s="1"/>
    </row>
    <row r="1253" spans="1:12" s="52" customFormat="1" x14ac:dyDescent="0.25">
      <c r="A1253" s="1"/>
      <c r="B1253" s="2"/>
      <c r="C1253" s="3"/>
      <c r="D1253" s="4"/>
      <c r="E1253" s="4"/>
      <c r="F1253" s="4"/>
      <c r="G1253" s="3"/>
      <c r="H1253" s="4"/>
      <c r="I1253" s="4"/>
      <c r="J1253" s="4"/>
      <c r="K1253" s="3"/>
      <c r="L1253" s="5"/>
    </row>
    <row r="1254" spans="1:12" s="52" customFormat="1" x14ac:dyDescent="0.25">
      <c r="A1254" s="1"/>
      <c r="B1254" s="2"/>
      <c r="C1254" s="3"/>
      <c r="D1254" s="4"/>
      <c r="E1254" s="4"/>
      <c r="F1254" s="4"/>
      <c r="G1254" s="3"/>
      <c r="H1254" s="4"/>
      <c r="I1254" s="4"/>
      <c r="J1254" s="4"/>
      <c r="K1254" s="3"/>
      <c r="L1254" s="5"/>
    </row>
    <row r="1255" spans="1:12" s="52" customFormat="1" x14ac:dyDescent="0.25">
      <c r="A1255" s="1"/>
      <c r="B1255" s="2"/>
      <c r="C1255" s="3"/>
      <c r="D1255" s="4"/>
      <c r="E1255" s="4"/>
      <c r="F1255" s="4"/>
      <c r="G1255" s="3"/>
      <c r="H1255" s="4"/>
      <c r="I1255" s="4"/>
      <c r="J1255" s="4"/>
      <c r="K1255" s="3"/>
      <c r="L1255" s="5"/>
    </row>
  </sheetData>
  <autoFilter ref="A23:U826"/>
  <mergeCells count="31">
    <mergeCell ref="I831:K831"/>
    <mergeCell ref="A404:A439"/>
    <mergeCell ref="A574:A635"/>
    <mergeCell ref="A636:A671"/>
    <mergeCell ref="A672:A711"/>
    <mergeCell ref="A712:A749"/>
    <mergeCell ref="A830:B830"/>
    <mergeCell ref="A831:B831"/>
    <mergeCell ref="A829:B829"/>
    <mergeCell ref="A16:K16"/>
    <mergeCell ref="A17:K17"/>
    <mergeCell ref="A18:K18"/>
    <mergeCell ref="J20:K20"/>
    <mergeCell ref="A21:A22"/>
    <mergeCell ref="B21:B22"/>
    <mergeCell ref="C21:C22"/>
    <mergeCell ref="D21:J21"/>
    <mergeCell ref="K21:K22"/>
    <mergeCell ref="F22:I22"/>
    <mergeCell ref="M24:N24"/>
    <mergeCell ref="L818:N818"/>
    <mergeCell ref="A26:A32"/>
    <mergeCell ref="A33:A187"/>
    <mergeCell ref="A188:A231"/>
    <mergeCell ref="A232:A265"/>
    <mergeCell ref="A266:A314"/>
    <mergeCell ref="A324:A361"/>
    <mergeCell ref="A362:A401"/>
    <mergeCell ref="A440:A573"/>
    <mergeCell ref="A780:A824"/>
    <mergeCell ref="A750:A779"/>
  </mergeCells>
  <pageMargins left="0.78740157480314965" right="0.39370078740157483" top="1.1811023622047245" bottom="0.39370078740157483" header="0.51181102362204722" footer="0.31496062992125984"/>
  <pageSetup paperSize="9" fitToHeight="0" orientation="landscape" r:id="rId1"/>
  <headerFooter differentFirst="1" alignWithMargins="0">
    <oddHeader>&amp;C&amp;"Times New Roman,обычный"&amp;P</oddHeader>
  </headerFooter>
  <rowBreaks count="3" manualBreakCount="3">
    <brk id="775" max="10" man="1"/>
    <brk id="791" max="10" man="1"/>
    <brk id="82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2025-01-31T10:06:52Z</cp:lastPrinted>
  <dcterms:created xsi:type="dcterms:W3CDTF">2008-10-22T15:37:46Z</dcterms:created>
  <dcterms:modified xsi:type="dcterms:W3CDTF">2025-02-28T11:27:05Z</dcterms:modified>
</cp:coreProperties>
</file>