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 yWindow="336" windowWidth="9672" windowHeight="12360" tabRatio="629" firstSheet="1" activeTab="2"/>
  </bookViews>
  <sheets>
    <sheet name="по новой классификации на проек" sheetId="5" r:id="rId1"/>
    <sheet name="Наташа" sheetId="6" r:id="rId2"/>
    <sheet name="по новой классификации на п (2" sheetId="7" r:id="rId3"/>
  </sheets>
  <definedNames>
    <definedName name="_xlnm._FilterDatabase" localSheetId="1" hidden="1">Наташа!$A$13:$O$694</definedName>
    <definedName name="_xlnm._FilterDatabase" localSheetId="2" hidden="1">'по новой классификации на п (2'!$A$18:$O$700</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на п (2'!$18:$18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на п (2'!$A$1:$G$704</definedName>
    <definedName name="_xlnm.Print_Area" localSheetId="0">'по новой классификации на проек'!$A$1:$G$774</definedName>
  </definedNames>
  <calcPr calcId="144525"/>
</workbook>
</file>

<file path=xl/calcChain.xml><?xml version="1.0" encoding="utf-8"?>
<calcChain xmlns="http://schemas.openxmlformats.org/spreadsheetml/2006/main">
  <c r="G651" i="7" l="1"/>
  <c r="G537" i="7"/>
  <c r="G157" i="7" l="1"/>
  <c r="G152" i="7" s="1"/>
  <c r="G436" i="7"/>
  <c r="G360" i="7"/>
  <c r="G338" i="7"/>
  <c r="G656" i="7"/>
  <c r="G340" i="7" l="1"/>
  <c r="G447" i="7"/>
  <c r="G446" i="7"/>
  <c r="G448" i="7"/>
  <c r="G449" i="7"/>
  <c r="G400" i="7"/>
  <c r="G337" i="7" l="1"/>
  <c r="G515" i="7" l="1"/>
  <c r="G513" i="7" s="1"/>
  <c r="G234" i="7"/>
  <c r="G230" i="7"/>
  <c r="G231" i="7"/>
  <c r="G220" i="7"/>
  <c r="G219" i="7" s="1"/>
  <c r="G221" i="7"/>
  <c r="G582" i="7"/>
  <c r="G464" i="7"/>
  <c r="G655" i="7"/>
  <c r="G354" i="7"/>
  <c r="G353" i="7"/>
  <c r="G674" i="7"/>
  <c r="G229" i="7" l="1"/>
  <c r="G144" i="7"/>
  <c r="G291" i="7" l="1"/>
  <c r="G92" i="7" l="1"/>
  <c r="G91" i="7" s="1"/>
  <c r="G90" i="7"/>
  <c r="G148" i="7" l="1"/>
  <c r="G51" i="7"/>
  <c r="G454" i="7" l="1"/>
  <c r="G453" i="7"/>
  <c r="G452" i="7" s="1"/>
  <c r="G451" i="7"/>
  <c r="G60" i="7" l="1"/>
  <c r="G59" i="7"/>
  <c r="G146" i="7"/>
  <c r="G143" i="7" s="1"/>
  <c r="G339" i="7"/>
  <c r="G336" i="7" s="1"/>
  <c r="G330" i="7"/>
  <c r="G327" i="7" s="1"/>
  <c r="G522" i="7"/>
  <c r="G520" i="7"/>
  <c r="G519" i="7" s="1"/>
  <c r="G509" i="7" l="1"/>
  <c r="G476" i="7"/>
  <c r="G497" i="7"/>
  <c r="G607" i="7"/>
  <c r="G380" i="7"/>
  <c r="G389" i="7"/>
  <c r="G264" i="7"/>
  <c r="G210" i="7"/>
  <c r="G38" i="7"/>
  <c r="G175" i="7"/>
  <c r="G169" i="7"/>
  <c r="G171" i="7"/>
  <c r="G183" i="7"/>
  <c r="G179" i="7"/>
  <c r="G72" i="7" l="1"/>
  <c r="G40" i="7" l="1"/>
  <c r="G112" i="7"/>
  <c r="G71" i="7"/>
  <c r="G69" i="7"/>
  <c r="G74" i="7"/>
  <c r="G80" i="7"/>
  <c r="G43" i="7"/>
  <c r="G76" i="7"/>
  <c r="G243" i="7" l="1"/>
  <c r="G650" i="7" l="1"/>
  <c r="G480" i="7" l="1"/>
  <c r="G228" i="7" l="1"/>
  <c r="G212" i="7"/>
  <c r="G209" i="7"/>
  <c r="G120" i="7" l="1"/>
  <c r="G119" i="7" s="1"/>
  <c r="G343" i="7" l="1"/>
  <c r="G342" i="7"/>
  <c r="G437" i="7"/>
  <c r="G224" i="7"/>
  <c r="G222" i="7" s="1"/>
  <c r="G193" i="7"/>
  <c r="G172" i="7"/>
  <c r="G174" i="7"/>
  <c r="G318" i="7"/>
  <c r="G258" i="7"/>
  <c r="G257" i="7" s="1"/>
  <c r="G256" i="7" s="1"/>
  <c r="G254" i="7"/>
  <c r="G253" i="7"/>
  <c r="G252" i="7" s="1"/>
  <c r="G250" i="7"/>
  <c r="G248" i="7"/>
  <c r="G241" i="7"/>
  <c r="G238" i="7"/>
  <c r="G237" i="7"/>
  <c r="G160" i="7"/>
  <c r="G554" i="7"/>
  <c r="G450" i="7"/>
  <c r="G568" i="7" l="1"/>
  <c r="G698" i="7" l="1"/>
  <c r="G697" i="7" s="1"/>
  <c r="G696" i="7" s="1"/>
  <c r="G694" i="7"/>
  <c r="G693" i="7" s="1"/>
  <c r="G691" i="7"/>
  <c r="G689" i="7" s="1"/>
  <c r="G688" i="7" s="1"/>
  <c r="G684" i="7"/>
  <c r="G683" i="7" s="1"/>
  <c r="G677" i="7"/>
  <c r="G676" i="7" s="1"/>
  <c r="G675" i="7" s="1"/>
  <c r="G673" i="7"/>
  <c r="G672" i="7" s="1"/>
  <c r="G669" i="7"/>
  <c r="G666" i="7"/>
  <c r="G663" i="7"/>
  <c r="G661" i="7"/>
  <c r="G659" i="7"/>
  <c r="G649" i="7"/>
  <c r="G645" i="7"/>
  <c r="G644" i="7" s="1"/>
  <c r="G642" i="7"/>
  <c r="G639" i="7"/>
  <c r="G635" i="7"/>
  <c r="G634" i="7" s="1"/>
  <c r="G633" i="7" s="1"/>
  <c r="G630" i="7"/>
  <c r="G629" i="7" s="1"/>
  <c r="G625" i="7"/>
  <c r="G624" i="7" s="1"/>
  <c r="G622" i="7"/>
  <c r="G620" i="7"/>
  <c r="G617" i="7"/>
  <c r="G616" i="7" s="1"/>
  <c r="G614" i="7"/>
  <c r="G612" i="7"/>
  <c r="G610" i="7"/>
  <c r="G605" i="7"/>
  <c r="G600" i="7"/>
  <c r="G599" i="7" s="1"/>
  <c r="G597" i="7"/>
  <c r="G596" i="7" s="1"/>
  <c r="G595" i="7"/>
  <c r="G594" i="7" s="1"/>
  <c r="G593" i="7" s="1"/>
  <c r="G589" i="7"/>
  <c r="G586" i="7"/>
  <c r="G585" i="7" s="1"/>
  <c r="G581" i="7"/>
  <c r="G580" i="7" s="1"/>
  <c r="G579" i="7" s="1"/>
  <c r="G577" i="7"/>
  <c r="G576" i="7" s="1"/>
  <c r="G574" i="7"/>
  <c r="G570" i="7"/>
  <c r="G569" i="7" s="1"/>
  <c r="G564" i="7" s="1"/>
  <c r="G563" i="7" s="1"/>
  <c r="G567" i="7"/>
  <c r="G565" i="7"/>
  <c r="G561" i="7"/>
  <c r="G560" i="7" s="1"/>
  <c r="G559" i="7" s="1"/>
  <c r="G557" i="7"/>
  <c r="G556" i="7" s="1"/>
  <c r="G555" i="7" s="1"/>
  <c r="G553" i="7"/>
  <c r="G552" i="7" s="1"/>
  <c r="G551" i="7" s="1"/>
  <c r="G549" i="7"/>
  <c r="G548" i="7" s="1"/>
  <c r="G547" i="7" s="1"/>
  <c r="G544" i="7"/>
  <c r="G541" i="7"/>
  <c r="G536" i="7"/>
  <c r="G535" i="7" s="1"/>
  <c r="G533" i="7"/>
  <c r="G531" i="7"/>
  <c r="G527" i="7"/>
  <c r="G512" i="7"/>
  <c r="G511" i="7" s="1"/>
  <c r="G507" i="7"/>
  <c r="G506" i="7" s="1"/>
  <c r="G503" i="7"/>
  <c r="G500" i="7"/>
  <c r="G495" i="7"/>
  <c r="G494" i="7" s="1"/>
  <c r="G491" i="7"/>
  <c r="G489" i="7"/>
  <c r="G487" i="7"/>
  <c r="G483" i="7"/>
  <c r="G478" i="7"/>
  <c r="G474" i="7"/>
  <c r="G468" i="7"/>
  <c r="G467" i="7" s="1"/>
  <c r="G466" i="7" s="1"/>
  <c r="G463" i="7"/>
  <c r="G462" i="7" s="1"/>
  <c r="G461" i="7" s="1"/>
  <c r="G460" i="7"/>
  <c r="G459" i="7" s="1"/>
  <c r="G458" i="7" s="1"/>
  <c r="G457" i="7" s="1"/>
  <c r="G442" i="7"/>
  <c r="G440" i="7"/>
  <c r="G438" i="7"/>
  <c r="G434" i="7"/>
  <c r="G430" i="7"/>
  <c r="G424" i="7"/>
  <c r="G421" i="7"/>
  <c r="G418" i="7"/>
  <c r="G416" i="7"/>
  <c r="G414" i="7"/>
  <c r="G412" i="7"/>
  <c r="G409" i="7"/>
  <c r="G407" i="7"/>
  <c r="G404" i="7"/>
  <c r="G401" i="7"/>
  <c r="G399" i="7"/>
  <c r="G394" i="7"/>
  <c r="G392" i="7"/>
  <c r="G387" i="7"/>
  <c r="G386" i="7" s="1"/>
  <c r="G384" i="7"/>
  <c r="G382" i="7"/>
  <c r="G378" i="7"/>
  <c r="G374" i="7"/>
  <c r="G373" i="7" s="1"/>
  <c r="G372" i="7"/>
  <c r="G371" i="7" s="1"/>
  <c r="G370" i="7"/>
  <c r="G368" i="7" s="1"/>
  <c r="G367" i="7"/>
  <c r="G366" i="7" s="1"/>
  <c r="G363" i="7"/>
  <c r="G358" i="7"/>
  <c r="G356" i="7"/>
  <c r="G347" i="7"/>
  <c r="G346" i="7" s="1"/>
  <c r="G345" i="7" s="1"/>
  <c r="G335" i="7"/>
  <c r="G333" i="7"/>
  <c r="G332" i="7" s="1"/>
  <c r="G326" i="7"/>
  <c r="G324" i="7"/>
  <c r="G322" i="7"/>
  <c r="G320" i="7"/>
  <c r="G317" i="7"/>
  <c r="G314" i="7"/>
  <c r="G311" i="7"/>
  <c r="G308" i="7"/>
  <c r="G306" i="7"/>
  <c r="G304" i="7"/>
  <c r="G296" i="7"/>
  <c r="G295" i="7" s="1"/>
  <c r="G294" i="7" s="1"/>
  <c r="G292" i="7"/>
  <c r="G290" i="7"/>
  <c r="G288" i="7"/>
  <c r="G286" i="7"/>
  <c r="G282" i="7"/>
  <c r="G280" i="7"/>
  <c r="G275" i="7"/>
  <c r="G272" i="7"/>
  <c r="G271" i="7" s="1"/>
  <c r="G270" i="7" s="1"/>
  <c r="G268" i="7"/>
  <c r="G266" i="7"/>
  <c r="G262" i="7"/>
  <c r="G251" i="7"/>
  <c r="G249" i="7"/>
  <c r="G247" i="7"/>
  <c r="G245" i="7"/>
  <c r="G242" i="7"/>
  <c r="G240" i="7"/>
  <c r="G236" i="7"/>
  <c r="G233" i="7"/>
  <c r="G226" i="7"/>
  <c r="G225" i="7" s="1"/>
  <c r="G213" i="7"/>
  <c r="G215" i="7"/>
  <c r="G208" i="7"/>
  <c r="G205" i="7"/>
  <c r="G203" i="7"/>
  <c r="G199" i="7"/>
  <c r="G194" i="7"/>
  <c r="G192" i="7"/>
  <c r="G187" i="7"/>
  <c r="G185" i="7"/>
  <c r="G177" i="7"/>
  <c r="G170" i="7"/>
  <c r="G167" i="7"/>
  <c r="G165" i="7"/>
  <c r="G163" i="7"/>
  <c r="G161" i="7"/>
  <c r="G159" i="7"/>
  <c r="G153" i="7"/>
  <c r="G181" i="7"/>
  <c r="G141" i="7"/>
  <c r="G139" i="7"/>
  <c r="G136" i="7"/>
  <c r="G132" i="7"/>
  <c r="G131" i="7" s="1"/>
  <c r="G127" i="7"/>
  <c r="G126" i="7" s="1"/>
  <c r="G124" i="7"/>
  <c r="G123" i="7" s="1"/>
  <c r="G93" i="7"/>
  <c r="G89" i="7"/>
  <c r="G86" i="7"/>
  <c r="G83" i="7"/>
  <c r="G81" i="7"/>
  <c r="G79" i="7"/>
  <c r="G77" i="7"/>
  <c r="G75" i="7"/>
  <c r="G73" i="7"/>
  <c r="G58" i="7"/>
  <c r="G54" i="7"/>
  <c r="G52" i="7"/>
  <c r="G50" i="7"/>
  <c r="G48" i="7"/>
  <c r="G46" i="7"/>
  <c r="G44" i="7"/>
  <c r="G42" i="7"/>
  <c r="G36" i="7"/>
  <c r="G32" i="7"/>
  <c r="G118" i="7"/>
  <c r="G116" i="7" s="1"/>
  <c r="G114" i="7"/>
  <c r="G113" i="7" s="1"/>
  <c r="G109" i="7"/>
  <c r="G107" i="7"/>
  <c r="G66" i="7"/>
  <c r="G62" i="7"/>
  <c r="G101" i="7"/>
  <c r="G99" i="7"/>
  <c r="G96" i="7"/>
  <c r="G30" i="7"/>
  <c r="G29" i="7" s="1"/>
  <c r="G27" i="7"/>
  <c r="G25" i="7"/>
  <c r="G23" i="7"/>
  <c r="G16" i="5"/>
  <c r="G129" i="5"/>
  <c r="G134" i="5"/>
  <c r="G445" i="7" l="1"/>
  <c r="G444" i="7" s="1"/>
  <c r="G70" i="7"/>
  <c r="G540" i="7"/>
  <c r="G648" i="7"/>
  <c r="G518" i="7"/>
  <c r="G584" i="7"/>
  <c r="G583" i="7" s="1"/>
  <c r="G578" i="7" s="1"/>
  <c r="G473" i="7"/>
  <c r="G303" i="7"/>
  <c r="G316" i="7"/>
  <c r="G274" i="7"/>
  <c r="G273" i="7" s="1"/>
  <c r="G207" i="7"/>
  <c r="G232" i="7"/>
  <c r="G176" i="7"/>
  <c r="G31" i="7"/>
  <c r="G22" i="7"/>
  <c r="G138" i="7"/>
  <c r="G135" i="7" s="1"/>
  <c r="G619" i="7"/>
  <c r="G682" i="7"/>
  <c r="G429" i="7"/>
  <c r="G428" i="7" s="1"/>
  <c r="G61" i="7"/>
  <c r="G198" i="7"/>
  <c r="G261" i="7"/>
  <c r="G260" i="7" s="1"/>
  <c r="G377" i="7"/>
  <c r="G391" i="7"/>
  <c r="G526" i="7"/>
  <c r="G638" i="7"/>
  <c r="G637" i="7" s="1"/>
  <c r="G352" i="7"/>
  <c r="G351" i="7" s="1"/>
  <c r="G398" i="7"/>
  <c r="G397" i="7" s="1"/>
  <c r="G396" i="7" s="1"/>
  <c r="G482" i="7"/>
  <c r="G499" i="7"/>
  <c r="G573" i="7"/>
  <c r="G572" i="7" s="1"/>
  <c r="G571" i="7" s="1"/>
  <c r="G604" i="7"/>
  <c r="G191" i="7"/>
  <c r="G190" i="7" s="1"/>
  <c r="G189" i="7" s="1"/>
  <c r="G95" i="7"/>
  <c r="G456" i="7"/>
  <c r="G505" i="7"/>
  <c r="G690" i="7"/>
  <c r="G658" i="7"/>
  <c r="G365" i="7"/>
  <c r="G546" i="7"/>
  <c r="G106" i="7"/>
  <c r="G218" i="7"/>
  <c r="G592" i="7"/>
  <c r="G591" i="7" s="1"/>
  <c r="G21" i="7" l="1"/>
  <c r="G20" i="7" s="1"/>
  <c r="G517" i="7"/>
  <c r="G516" i="7" s="1"/>
  <c r="G151" i="7"/>
  <c r="G150" i="7" s="1"/>
  <c r="G197" i="7"/>
  <c r="G196" i="7" s="1"/>
  <c r="G493" i="7"/>
  <c r="G603" i="7"/>
  <c r="G602" i="7" s="1"/>
  <c r="G376" i="7"/>
  <c r="G375" i="7" s="1"/>
  <c r="G259" i="7"/>
  <c r="G427" i="7"/>
  <c r="G647" i="7"/>
  <c r="G350" i="7"/>
  <c r="G349" i="7" s="1"/>
  <c r="G302" i="7"/>
  <c r="G301" i="7" s="1"/>
  <c r="G472" i="7"/>
  <c r="G471" i="7" l="1"/>
  <c r="G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<sst xmlns="http://schemas.openxmlformats.org/spreadsheetml/2006/main" count="10736" uniqueCount="595">
  <si>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</si>
  <si>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</si>
  <si>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</si>
  <si>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</si>
  <si>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</si>
  <si>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</si>
  <si>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</si>
  <si>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</si>
  <si>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</si>
  <si>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</si>
  <si>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</si>
  <si>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</si>
  <si>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</si>
  <si>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</si>
  <si>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</si>
  <si>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</si>
  <si>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</si>
  <si>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</si>
  <si>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</si>
  <si>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</si>
  <si>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</si>
  <si>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</si>
  <si>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</si>
  <si>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</si>
  <si>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</si>
  <si>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</si>
  <si>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</si>
  <si>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</si>
  <si>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</si>
  <si>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</si>
  <si>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</si>
  <si>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</si>
  <si>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</si>
  <si>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</si>
  <si>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</si>
  <si>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</si>
  <si>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</si>
  <si>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</si>
  <si>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</si>
  <si>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</si>
  <si>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</si>
  <si>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</si>
  <si>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</si>
  <si>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</si>
  <si>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</si>
  <si>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</si>
  <si>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</si>
  <si>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</si>
  <si>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</si>
  <si>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</si>
  <si>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</si>
  <si>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</si>
  <si>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</si>
  <si>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</si>
  <si>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</si>
  <si>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</si>
  <si>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</si>
  <si>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</si>
  <si>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</si>
  <si>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</si>
  <si>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</si>
  <si>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</si>
  <si>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</si>
  <si>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</si>
  <si>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</si>
  <si>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</si>
  <si>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</si>
  <si>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</si>
  <si>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</si>
  <si>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</si>
  <si>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</si>
  <si>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</si>
  <si>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</si>
  <si>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</si>
  <si>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</si>
  <si>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</si>
  <si>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</si>
  <si>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</si>
  <si>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</si>
  <si>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</si>
  <si>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</si>
  <si>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</si>
  <si>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</si>
  <si>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</si>
  <si>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</si>
  <si>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</si>
  <si>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</si>
  <si>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</si>
  <si>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</si>
  <si>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</si>
  <si>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</si>
  <si>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</si>
  <si>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</si>
  <si>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</si>
  <si>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</si>
  <si>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</si>
  <si>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</si>
  <si>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</si>
  <si>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</si>
  <si>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</si>
  <si>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</si>
  <si>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</si>
  <si>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</si>
  <si>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</si>
  <si>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</si>
  <si>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</si>
  <si>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</si>
  <si>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</si>
  <si>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</si>
  <si>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</si>
  <si>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</si>
  <si>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</si>
  <si>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</si>
  <si>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</si>
  <si>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</si>
  <si>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</si>
  <si>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</si>
  <si>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</si>
  <si>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</si>
  <si>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</si>
  <si>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</si>
  <si>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</si>
  <si>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</si>
  <si>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</si>
  <si>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</si>
  <si>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</si>
  <si>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</si>
  <si>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</si>
  <si>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</si>
  <si>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</si>
  <si>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</si>
  <si>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</si>
  <si>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</si>
  <si>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</si>
  <si>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</si>
  <si>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</si>
  <si>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</si>
  <si>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</si>
  <si>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</si>
  <si>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</si>
  <si>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</si>
  <si>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</si>
  <si>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</si>
  <si>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</si>
  <si>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</si>
  <si>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</si>
  <si>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</si>
  <si>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</si>
  <si>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</si>
  <si>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</si>
  <si>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</si>
  <si>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</si>
  <si>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</si>
  <si>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</si>
  <si>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</si>
  <si>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</si>
  <si>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</si>
  <si>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</si>
  <si>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</si>
  <si>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</si>
  <si>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</si>
  <si>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</si>
  <si>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</si>
  <si>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</si>
  <si>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</si>
  <si>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</si>
  <si>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</si>
  <si>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</si>
  <si>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</si>
  <si>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</si>
  <si>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</si>
  <si>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</si>
  <si>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</si>
  <si>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</si>
  <si>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</si>
  <si>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</si>
  <si>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</si>
  <si>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</si>
  <si>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</si>
  <si>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</si>
  <si>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</si>
  <si>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</si>
  <si>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</si>
  <si>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</si>
  <si>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</si>
  <si>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</si>
  <si>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</si>
  <si>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</si>
  <si>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</si>
  <si>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</si>
  <si>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</si>
  <si>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</si>
  <si>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</si>
  <si>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</si>
  <si>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</si>
  <si>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</si>
  <si>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</si>
  <si>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</si>
  <si>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</si>
  <si>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</si>
  <si>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</si>
  <si>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</si>
  <si>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</si>
  <si>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</si>
  <si>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</si>
  <si>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</si>
  <si>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</si>
  <si>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</si>
  <si>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</si>
  <si>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</si>
  <si>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</si>
  <si>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</si>
  <si>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</si>
  <si>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</si>
  <si>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</si>
  <si>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</si>
  <si>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</si>
  <si>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</si>
  <si>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</si>
  <si>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</si>
  <si>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</si>
  <si>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</si>
  <si>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</si>
  <si>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</si>
  <si>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</si>
  <si>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</si>
  <si>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</si>
  <si>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</si>
  <si>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</si>
  <si>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</si>
  <si>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</si>
  <si>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</si>
  <si>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</si>
  <si>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</si>
  <si>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</si>
  <si>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</si>
  <si>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</si>
  <si>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</si>
  <si>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</si>
  <si>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</si>
  <si>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</si>
  <si>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</si>
  <si>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</si>
  <si>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</si>
  <si>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</si>
  <si>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</si>
  <si>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</si>
  <si>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</si>
  <si>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</si>
  <si>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</si>
  <si>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</si>
  <si>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</si>
  <si>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</si>
  <si>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</si>
  <si>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</si>
  <si>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</si>
  <si>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</si>
  <si>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</si>
  <si>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</si>
  <si>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</si>
  <si>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</si>
  <si>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</si>
  <si>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</si>
  <si>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</si>
  <si>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</si>
  <si>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</si>
  <si>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</si>
  <si>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</si>
  <si>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</si>
  <si>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</si>
  <si>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</si>
  <si>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</si>
  <si>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</si>
  <si>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</si>
  <si>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</si>
  <si>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</si>
  <si>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</si>
  <si>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</si>
  <si>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</si>
  <si>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</si>
  <si>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</si>
  <si>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</si>
  <si>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</si>
  <si>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</si>
  <si>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</si>
  <si>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</si>
  <si>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</si>
  <si>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</si>
  <si>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</si>
  <si>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</si>
  <si>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</si>
  <si>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</si>
  <si>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</si>
  <si>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</si>
  <si>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</si>
  <si>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</si>
  <si>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</si>
  <si>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</si>
  <si>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</si>
  <si>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</si>
  <si>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</si>
  <si>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</si>
  <si>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</si>
  <si>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</si>
  <si>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</si>
  <si>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</si>
  <si>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</si>
  <si>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</si>
  <si>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</si>
  <si>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</si>
  <si>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</si>
  <si>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</si>
  <si>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</si>
  <si>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</si>
  <si>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</si>
  <si>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</si>
  <si>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</si>
  <si>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</si>
  <si>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</si>
  <si>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</si>
  <si>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</si>
  <si>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</si>
  <si>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</si>
  <si>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</si>
  <si>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</si>
  <si>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</si>
  <si>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</si>
  <si>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</si>
  <si>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</si>
  <si>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</si>
  <si>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</si>
  <si>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</si>
  <si>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</si>
  <si>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</si>
  <si>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</si>
  <si>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</si>
  <si>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</si>
  <si>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</si>
  <si>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</si>
  <si>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</si>
  <si>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</si>
  <si>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</si>
  <si>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</si>
  <si>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</si>
  <si>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</si>
  <si>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</si>
  <si>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</si>
  <si>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</si>
  <si>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</si>
  <si>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</si>
  <si>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</si>
  <si>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</si>
  <si>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</si>
  <si>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</si>
  <si>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</si>
  <si>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</si>
  <si>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</si>
  <si>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</si>
  <si>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</si>
  <si>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</si>
  <si>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</si>
  <si>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</si>
  <si>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</si>
  <si>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</si>
  <si>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</si>
  <si>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</si>
  <si>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</si>
  <si>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</si>
  <si>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</si>
  <si>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</si>
  <si>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</si>
  <si>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</si>
  <si>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</si>
  <si>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</si>
  <si>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</si>
  <si>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</si>
  <si>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</si>
  <si>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</si>
  <si>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</si>
  <si>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</si>
  <si>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</si>
  <si>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</si>
  <si>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</si>
  <si>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</si>
  <si>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</si>
  <si>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</si>
  <si>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</si>
  <si>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</si>
  <si>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</si>
  <si>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</si>
  <si>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</si>
  <si>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</si>
  <si>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</si>
  <si>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</si>
  <si>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</si>
  <si>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</si>
  <si>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</si>
  <si>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</si>
  <si>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</si>
  <si>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</si>
  <si>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</si>
  <si>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</si>
  <si>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</si>
  <si>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</si>
  <si>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</si>
  <si>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</si>
  <si>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</si>
  <si>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</si>
  <si>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</si>
  <si>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</si>
  <si>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</si>
  <si>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</si>
  <si>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</si>
  <si>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</si>
  <si>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</si>
  <si>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</si>
  <si>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</si>
  <si>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</si>
  <si>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</si>
  <si>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</si>
  <si>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</si>
  <si>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</si>
  <si>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</si>
  <si>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</si>
  <si>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</si>
  <si>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</si>
  <si>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</si>
  <si>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</si>
  <si>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</si>
  <si>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</si>
  <si>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</si>
  <si>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</si>
  <si>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</si>
  <si>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</si>
  <si>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</si>
  <si>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</si>
  <si>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</si>
  <si>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</si>
  <si>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</si>
  <si>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</si>
  <si>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</si>
  <si>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</si>
  <si>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</si>
  <si>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</si>
  <si>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</si>
  <si>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</si>
  <si>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</si>
  <si>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</si>
  <si>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</si>
  <si>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</si>
  <si>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</si>
  <si>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</si>
  <si>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</si>
  <si>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</si>
  <si>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</si>
  <si>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</si>
  <si>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</si>
  <si>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</si>
  <si>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</si>
  <si>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</si>
  <si>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</si>
  <si>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</si>
  <si>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</si>
  <si>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</si>
  <si>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</si>
  <si>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</si>
  <si>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</si>
  <si>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</si>
  <si>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</si>
  <si>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</si>
  <si>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</si>
  <si>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</si>
  <si>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</si>
  <si>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</si>
  <si>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</si>
  <si>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</si>
  <si>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</si>
  <si>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</si>
  <si>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</si>
  <si>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</si>
  <si>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</si>
  <si>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</si>
  <si>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</si>
  <si>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</si>
  <si>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</si>
  <si>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</si>
  <si>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</si>
  <si>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</si>
  <si>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</si>
  <si>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</si>
  <si>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</si>
  <si>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</si>
  <si>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</si>
  <si>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</si>
  <si>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</si>
  <si>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</si>
  <si>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</si>
  <si>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</si>
  <si>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</si>
  <si>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</si>
  <si>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</si>
  <si>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</si>
  <si>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</si>
  <si>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</si>
  <si>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</si>
  <si>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</si>
  <si>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</si>
  <si>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</si>
  <si>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</si>
  <si>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</si>
  <si>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</si>
  <si>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</si>
  <si>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</si>
  <si>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</si>
  <si>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</si>
  <si>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</si>
  <si>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</si>
  <si>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</si>
  <si>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</si>
  <si>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</si>
  <si>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</si>
  <si>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</si>
  <si>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</si>
  <si>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</si>
  <si>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</si>
  <si>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</si>
  <si>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</si>
  <si>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</si>
  <si>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</si>
  <si>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</si>
  <si>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</si>
  <si>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</si>
  <si>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</si>
  <si>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</si>
  <si>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</si>
  <si>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</si>
  <si>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</si>
  <si>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</si>
  <si>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</si>
  <si>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</si>
  <si>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</si>
  <si>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</si>
  <si>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</si>
  <si>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</si>
  <si>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</si>
  <si>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Реализация мероприятий муниципальной программы  «Территория комфортного проживания»</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</si>
  <si>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</si>
  <si>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</si>
  <si>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</si>
  <si>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</si>
  <si>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</si>
  <si>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</si>
  <si>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</si>
  <si>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</si>
  <si>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</si>
  <si>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</si>
  <si>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</si>
  <si>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</si>
  <si>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</si>
  <si>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</si>
  <si>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</si>
  <si>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</si>
  <si>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</si>
  <si>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</si>
  <si>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</si>
  <si>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</si>
  <si>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</si>
  <si>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</si>
  <si>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</si>
  <si>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</si>
  <si>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</si>
  <si>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</si>
  <si>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</si>
  <si>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</si>
  <si>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</si>
  <si>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</si>
  <si>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</si>
  <si>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</si>
  <si>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</si>
  <si>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</si>
  <si>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</si>
  <si>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</si>
  <si>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</si>
  <si>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</si>
  <si>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</si>
  <si>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</si>
  <si>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</si>
  <si>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</si>
  <si>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</si>
  <si>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на осуществление мероприятий по содержанию в порядке и благоустройству воинских захоронений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</si>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</sst>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1"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
      <sz val="12"/>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0" fillId="0" borderId="10" xfId="0" applyNumberFormat="1" applyFont="1" applyFill="1" applyBorder="1" applyAlignment="1">
      <alignment horizontal="center" vertical="top" wrapText="1"/>
    </xf>
    <xf numFmtId="0" fontId="26" fillId="0" borderId="10" xfId="0" applyFont="1" applyFill="1" applyBorder="1" applyAlignment="1" applyProtection="1">
      <alignment horizontal="center" vertical="top" wrapText="1"/>
      <protection locked="0"/>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7" fillId="0" borderId="11" xfId="0" applyNumberFormat="1" applyFont="1" applyFill="1" applyBorder="1" applyAlignment="1">
      <alignment horizontal="left" vertical="top" wrapText="1"/>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49" fontId="26" fillId="0" borderId="0" xfId="0" applyNumberFormat="1" applyFont="1" applyFill="1" applyBorder="1" applyAlignment="1">
      <alignment horizontal="center" vertical="top"/>
    </xf>
    <xf numFmtId="166" fontId="4" fillId="0" borderId="0" xfId="47" applyNumberFormat="1" applyFont="1" applyFill="1" applyBorder="1" applyAlignment="1">
      <alignment horizontal="right" vertical="top" wrapText="1"/>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4" fillId="0" borderId="0" xfId="0" applyFont="1" applyAlignment="1">
      <alignment horizontal="right" vertical="top"/>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13</xdr:row>
      <xdr:rowOff>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67244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396241</xdr:colOff>
      <xdr:row>0</xdr:row>
      <xdr:rowOff>0</xdr:rowOff>
    </xdr:from>
    <xdr:to>
      <xdr:col>6</xdr:col>
      <xdr:colOff>1000127</xdr:colOff>
      <xdr:row>6</xdr:row>
      <xdr:rowOff>144780</xdr:rowOff>
    </xdr:to>
    <xdr:sp macro="" textlink="">
      <xdr:nvSpPr>
        <xdr:cNvPr id="4" name="Text Box 2"/>
        <xdr:cNvSpPr txBox="1">
          <a:spLocks noChangeArrowheads="1"/>
        </xdr:cNvSpPr>
      </xdr:nvSpPr>
      <xdr:spPr bwMode="auto">
        <a:xfrm>
          <a:off x="6408421" y="0"/>
          <a:ext cx="2569846" cy="14706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31.01.2025 № 149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19" t="s">
        <v>494</v>
      </c>
      <c r="B9" s="120"/>
      <c r="C9" s="120"/>
      <c r="D9" s="120"/>
      <c r="E9" s="120"/>
      <c r="F9" s="120"/>
      <c r="G9" s="120"/>
    </row>
    <row r="10" spans="1:15" ht="26.4" customHeight="1" x14ac:dyDescent="0.35">
      <c r="A10" s="64"/>
      <c r="B10" s="65"/>
      <c r="C10" s="66"/>
      <c r="D10" s="65"/>
      <c r="E10" s="65"/>
      <c r="F10" s="66"/>
      <c r="G10" s="61" t="s">
        <v>32</v>
      </c>
      <c r="K10" s="2"/>
    </row>
    <row r="11" spans="1:15" ht="24.75" customHeight="1" x14ac:dyDescent="0.25">
      <c r="A11" s="121" t="s">
        <v>14</v>
      </c>
      <c r="B11" s="121" t="s">
        <v>13</v>
      </c>
      <c r="C11" s="121"/>
      <c r="D11" s="121"/>
      <c r="E11" s="121"/>
      <c r="F11" s="121"/>
      <c r="G11" s="122" t="s">
        <v>38</v>
      </c>
      <c r="O11" s="17"/>
    </row>
    <row r="12" spans="1:15" x14ac:dyDescent="0.25">
      <c r="A12" s="121"/>
      <c r="B12" s="121" t="s">
        <v>11</v>
      </c>
      <c r="C12" s="121"/>
      <c r="D12" s="121"/>
      <c r="E12" s="121"/>
      <c r="F12" s="67" t="s">
        <v>12</v>
      </c>
      <c r="G12" s="122"/>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23" t="s">
        <v>350</v>
      </c>
      <c r="B772" s="123"/>
      <c r="C772" s="10"/>
      <c r="D772" s="9"/>
      <c r="E772" s="50"/>
      <c r="F772" s="50"/>
      <c r="G772" s="50"/>
    </row>
    <row r="773" spans="1:7" s="2" customFormat="1" ht="18" customHeight="1" x14ac:dyDescent="0.35">
      <c r="A773" s="124" t="s">
        <v>334</v>
      </c>
      <c r="B773" s="124"/>
      <c r="C773" s="10"/>
      <c r="D773" s="9"/>
      <c r="E773" s="9"/>
      <c r="F773" s="9"/>
      <c r="G773" s="50"/>
    </row>
    <row r="774" spans="1:7" s="2" customFormat="1" ht="17.25" customHeight="1" x14ac:dyDescent="0.35">
      <c r="A774" s="125" t="s">
        <v>335</v>
      </c>
      <c r="B774" s="125"/>
      <c r="C774" s="10"/>
      <c r="D774" s="9"/>
      <c r="F774" s="118" t="s">
        <v>349</v>
      </c>
      <c r="G774" s="118"/>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8" t="s">
        <v>494</v>
      </c>
      <c r="B9" s="129"/>
      <c r="C9" s="129"/>
      <c r="D9" s="129"/>
      <c r="E9" s="129"/>
      <c r="F9" s="129"/>
      <c r="G9" s="129"/>
    </row>
    <row r="10" spans="1:15" ht="26.4" customHeight="1" x14ac:dyDescent="0.35">
      <c r="A10" s="19"/>
      <c r="B10" s="20"/>
      <c r="C10" s="21"/>
      <c r="D10" s="20"/>
      <c r="E10" s="20"/>
      <c r="F10" s="21"/>
      <c r="G10" s="22" t="s">
        <v>32</v>
      </c>
      <c r="K10" s="2"/>
    </row>
    <row r="11" spans="1:15" ht="24.75" customHeight="1" x14ac:dyDescent="0.25">
      <c r="A11" s="130" t="s">
        <v>14</v>
      </c>
      <c r="B11" s="130" t="s">
        <v>13</v>
      </c>
      <c r="C11" s="130"/>
      <c r="D11" s="130"/>
      <c r="E11" s="130"/>
      <c r="F11" s="130"/>
      <c r="G11" s="131" t="s">
        <v>38</v>
      </c>
      <c r="O11" s="17"/>
    </row>
    <row r="12" spans="1:15" x14ac:dyDescent="0.25">
      <c r="A12" s="130"/>
      <c r="B12" s="130" t="s">
        <v>11</v>
      </c>
      <c r="C12" s="130"/>
      <c r="D12" s="130"/>
      <c r="E12" s="130"/>
      <c r="F12" s="23" t="s">
        <v>12</v>
      </c>
      <c r="G12" s="131"/>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32" t="s">
        <v>350</v>
      </c>
      <c r="B696" s="132"/>
      <c r="C696" s="10"/>
      <c r="D696" s="9"/>
      <c r="E696" s="50"/>
      <c r="F696" s="50"/>
      <c r="G696" s="50"/>
    </row>
    <row r="697" spans="1:7" s="2" customFormat="1" ht="18" customHeight="1" x14ac:dyDescent="0.35">
      <c r="A697" s="126" t="s">
        <v>334</v>
      </c>
      <c r="B697" s="126"/>
      <c r="C697" s="10"/>
      <c r="D697" s="9"/>
      <c r="E697" s="9"/>
      <c r="F697" s="9"/>
      <c r="G697" s="50"/>
    </row>
    <row r="698" spans="1:7" s="2" customFormat="1" ht="17.25" customHeight="1" x14ac:dyDescent="0.35">
      <c r="A698" s="127" t="s">
        <v>335</v>
      </c>
      <c r="B698" s="127"/>
      <c r="C698" s="10"/>
      <c r="D698" s="9"/>
      <c r="F698" s="118" t="s">
        <v>349</v>
      </c>
      <c r="G698" s="118"/>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123"/>
  <sheetViews>
    <sheetView showGridLines="0" tabSelected="1" view="pageBreakPreview" topLeftCell="A4" zoomScaleNormal="90" zoomScaleSheetLayoutView="100" workbookViewId="0">
      <selection activeCell="G652" sqref="G652"/>
    </sheetView>
  </sheetViews>
  <sheetFormatPr defaultColWidth="9.109375" defaultRowHeight="17.399999999999999" x14ac:dyDescent="0.25"/>
  <cols>
    <col min="1" max="1" width="80.109375" style="112" customWidth="1"/>
    <col min="2" max="2" width="7.5546875" style="94" customWidth="1"/>
    <col min="3" max="3" width="8.6640625" style="95" customWidth="1"/>
    <col min="4" max="4" width="7.109375" style="94" customWidth="1"/>
    <col min="5" max="5" width="7.44140625" style="94" customWidth="1"/>
    <col min="6" max="6" width="5.44140625" style="94" customWidth="1"/>
    <col min="7" max="7" width="15.33203125" style="96" customWidth="1"/>
    <col min="8" max="8" width="21.6640625" style="97" customWidth="1"/>
    <col min="9" max="9" width="10.33203125" style="97" customWidth="1"/>
    <col min="10" max="10" width="20.6640625" style="97" customWidth="1"/>
    <col min="11" max="11" width="4.44140625" style="97" customWidth="1"/>
    <col min="12" max="12" width="20.109375" style="97" customWidth="1"/>
    <col min="13" max="14" width="9.109375" style="97"/>
    <col min="15" max="15" width="16.109375" style="97" bestFit="1" customWidth="1"/>
    <col min="16" max="16384" width="9.109375" style="97"/>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8" t="s">
        <v>494</v>
      </c>
      <c r="B14" s="129"/>
      <c r="C14" s="129"/>
      <c r="D14" s="129"/>
      <c r="E14" s="129"/>
      <c r="F14" s="129"/>
      <c r="G14" s="129"/>
    </row>
    <row r="15" spans="1:15" ht="24" customHeight="1" x14ac:dyDescent="0.35">
      <c r="A15" s="113"/>
      <c r="B15" s="20"/>
      <c r="C15" s="21"/>
      <c r="D15" s="20"/>
      <c r="E15" s="20"/>
      <c r="F15" s="21"/>
      <c r="G15" s="22" t="s">
        <v>32</v>
      </c>
      <c r="K15" s="98"/>
    </row>
    <row r="16" spans="1:15" ht="24.75" customHeight="1" x14ac:dyDescent="0.25">
      <c r="A16" s="136" t="s">
        <v>14</v>
      </c>
      <c r="B16" s="130" t="s">
        <v>13</v>
      </c>
      <c r="C16" s="130"/>
      <c r="D16" s="130"/>
      <c r="E16" s="130"/>
      <c r="F16" s="130"/>
      <c r="G16" s="131" t="s">
        <v>38</v>
      </c>
      <c r="O16" s="99"/>
    </row>
    <row r="17" spans="1:12" x14ac:dyDescent="0.25">
      <c r="A17" s="137"/>
      <c r="B17" s="130" t="s">
        <v>11</v>
      </c>
      <c r="C17" s="130"/>
      <c r="D17" s="130"/>
      <c r="E17" s="130"/>
      <c r="F17" s="23" t="s">
        <v>12</v>
      </c>
      <c r="G17" s="131"/>
      <c r="L17" s="99"/>
    </row>
    <row r="18" spans="1:12" s="95" customFormat="1" x14ac:dyDescent="0.25">
      <c r="A18" s="116">
        <v>1</v>
      </c>
      <c r="B18" s="93">
        <v>2</v>
      </c>
      <c r="C18" s="93">
        <v>3</v>
      </c>
      <c r="D18" s="93">
        <v>4</v>
      </c>
      <c r="E18" s="93">
        <v>5</v>
      </c>
      <c r="F18" s="93">
        <v>6</v>
      </c>
      <c r="G18" s="24">
        <v>7</v>
      </c>
      <c r="J18" s="100"/>
      <c r="L18" s="101"/>
    </row>
    <row r="19" spans="1:12" x14ac:dyDescent="0.25">
      <c r="A19" s="27" t="s">
        <v>15</v>
      </c>
      <c r="B19" s="23"/>
      <c r="C19" s="93"/>
      <c r="D19" s="23"/>
      <c r="E19" s="23"/>
      <c r="F19" s="93"/>
      <c r="G19" s="15">
        <f>SUM(G20+G150+G189+G196+G259+G301+G349+G375+G396+G471+G516+G546+G571+G578+G591+G633+G637+G647+G675+G682+G696+G602+G456+G427+G693+G688)</f>
        <v>18291941.90000001</v>
      </c>
      <c r="J19" s="102"/>
      <c r="L19" s="99"/>
    </row>
    <row r="20" spans="1:12" s="98" customFormat="1" ht="14.25" customHeight="1" x14ac:dyDescent="0.25">
      <c r="A20" s="28" t="s">
        <v>364</v>
      </c>
      <c r="B20" s="18" t="s">
        <v>0</v>
      </c>
      <c r="C20" s="18"/>
      <c r="D20" s="18"/>
      <c r="E20" s="18"/>
      <c r="F20" s="14"/>
      <c r="G20" s="15">
        <f>SUM(G21)</f>
        <v>2793083.1</v>
      </c>
      <c r="J20" s="102"/>
    </row>
    <row r="21" spans="1:12" s="98" customFormat="1" ht="16.5" customHeight="1" x14ac:dyDescent="0.25">
      <c r="A21" s="28" t="s">
        <v>365</v>
      </c>
      <c r="B21" s="18" t="s">
        <v>0</v>
      </c>
      <c r="C21" s="18" t="s">
        <v>58</v>
      </c>
      <c r="D21" s="18"/>
      <c r="E21" s="18"/>
      <c r="F21" s="14"/>
      <c r="G21" s="15">
        <f>SUM(G22+G95+G61+G31+G70+G106+G119+G123+G138+G126+G131+G135+G143)</f>
        <v>2793083.1</v>
      </c>
    </row>
    <row r="22" spans="1:12" s="98" customFormat="1" ht="62.4" x14ac:dyDescent="0.25">
      <c r="A22" s="28" t="s">
        <v>425</v>
      </c>
      <c r="B22" s="18" t="s">
        <v>0</v>
      </c>
      <c r="C22" s="18" t="s">
        <v>58</v>
      </c>
      <c r="D22" s="18" t="s">
        <v>0</v>
      </c>
      <c r="E22" s="18"/>
      <c r="F22" s="14"/>
      <c r="G22" s="15">
        <f>SUM(G27+G25+G29+G23)</f>
        <v>435.39999999999958</v>
      </c>
    </row>
    <row r="23" spans="1:12" s="98" customFormat="1" ht="31.2" x14ac:dyDescent="0.25">
      <c r="A23" s="28" t="s">
        <v>318</v>
      </c>
      <c r="B23" s="18" t="s">
        <v>0</v>
      </c>
      <c r="C23" s="18" t="s">
        <v>58</v>
      </c>
      <c r="D23" s="18" t="s">
        <v>0</v>
      </c>
      <c r="E23" s="18" t="s">
        <v>317</v>
      </c>
      <c r="F23" s="14"/>
      <c r="G23" s="15">
        <f>G24</f>
        <v>435.4</v>
      </c>
    </row>
    <row r="24" spans="1:12" s="98" customFormat="1" ht="31.2" x14ac:dyDescent="0.25">
      <c r="A24" s="29" t="s">
        <v>121</v>
      </c>
      <c r="B24" s="18" t="s">
        <v>0</v>
      </c>
      <c r="C24" s="18" t="s">
        <v>58</v>
      </c>
      <c r="D24" s="18" t="s">
        <v>0</v>
      </c>
      <c r="E24" s="18" t="s">
        <v>317</v>
      </c>
      <c r="F24" s="14" t="s">
        <v>111</v>
      </c>
      <c r="G24" s="15">
        <v>435.4</v>
      </c>
    </row>
    <row r="25" spans="1:12" s="98" customFormat="1" ht="31.2" x14ac:dyDescent="0.25">
      <c r="A25" s="29" t="s">
        <v>323</v>
      </c>
      <c r="B25" s="18" t="s">
        <v>0</v>
      </c>
      <c r="C25" s="13" t="s">
        <v>58</v>
      </c>
      <c r="D25" s="13" t="s">
        <v>0</v>
      </c>
      <c r="E25" s="13" t="s">
        <v>259</v>
      </c>
      <c r="F25" s="14"/>
      <c r="G25" s="15">
        <f>SUM(G26)</f>
        <v>0</v>
      </c>
    </row>
    <row r="26" spans="1:12" s="98" customFormat="1" ht="31.2" x14ac:dyDescent="0.25">
      <c r="A26" s="29" t="s">
        <v>121</v>
      </c>
      <c r="B26" s="18" t="s">
        <v>0</v>
      </c>
      <c r="C26" s="13" t="s">
        <v>58</v>
      </c>
      <c r="D26" s="13" t="s">
        <v>0</v>
      </c>
      <c r="E26" s="13" t="s">
        <v>259</v>
      </c>
      <c r="F26" s="14" t="s">
        <v>111</v>
      </c>
      <c r="G26" s="15"/>
    </row>
    <row r="27" spans="1:12" s="98" customFormat="1" ht="93.6" x14ac:dyDescent="0.25">
      <c r="A27" s="29" t="s">
        <v>344</v>
      </c>
      <c r="B27" s="13" t="s">
        <v>0</v>
      </c>
      <c r="C27" s="13" t="s">
        <v>58</v>
      </c>
      <c r="D27" s="13" t="s">
        <v>0</v>
      </c>
      <c r="E27" s="13" t="s">
        <v>284</v>
      </c>
      <c r="F27" s="14"/>
      <c r="G27" s="15">
        <f>SUM(G28)</f>
        <v>0</v>
      </c>
    </row>
    <row r="28" spans="1:12" s="98" customFormat="1" ht="35.25" customHeight="1" x14ac:dyDescent="0.25">
      <c r="A28" s="29" t="s">
        <v>121</v>
      </c>
      <c r="B28" s="13" t="s">
        <v>0</v>
      </c>
      <c r="C28" s="13" t="s">
        <v>58</v>
      </c>
      <c r="D28" s="13" t="s">
        <v>0</v>
      </c>
      <c r="E28" s="13" t="s">
        <v>284</v>
      </c>
      <c r="F28" s="13" t="s">
        <v>111</v>
      </c>
      <c r="G28" s="15"/>
    </row>
    <row r="29" spans="1:12" s="98" customFormat="1" ht="93.6" x14ac:dyDescent="0.25">
      <c r="A29" s="29" t="s">
        <v>244</v>
      </c>
      <c r="B29" s="13" t="s">
        <v>0</v>
      </c>
      <c r="C29" s="13" t="s">
        <v>58</v>
      </c>
      <c r="D29" s="13" t="s">
        <v>0</v>
      </c>
      <c r="E29" s="13" t="s">
        <v>243</v>
      </c>
      <c r="F29" s="13"/>
      <c r="G29" s="15">
        <f>G30</f>
        <v>-3.979039320256561E-13</v>
      </c>
    </row>
    <row r="30" spans="1:12" s="98" customFormat="1" ht="32.4" customHeight="1" x14ac:dyDescent="0.25">
      <c r="A30" s="29" t="s">
        <v>121</v>
      </c>
      <c r="B30" s="13" t="s">
        <v>0</v>
      </c>
      <c r="C30" s="13" t="s">
        <v>58</v>
      </c>
      <c r="D30" s="13" t="s">
        <v>0</v>
      </c>
      <c r="E30" s="13" t="s">
        <v>243</v>
      </c>
      <c r="F30" s="13" t="s">
        <v>111</v>
      </c>
      <c r="G30" s="15">
        <f>14283-13788.6-323.1-171.3</f>
        <v>-3.979039320256561E-13</v>
      </c>
    </row>
    <row r="31" spans="1:12" ht="46.8" x14ac:dyDescent="0.25">
      <c r="A31" s="28" t="s">
        <v>85</v>
      </c>
      <c r="B31" s="18" t="s">
        <v>0</v>
      </c>
      <c r="C31" s="18" t="s">
        <v>58</v>
      </c>
      <c r="D31" s="18" t="s">
        <v>1</v>
      </c>
      <c r="E31" s="18"/>
      <c r="F31" s="14"/>
      <c r="G31" s="15">
        <f>SUM(G36+G54+G58+G32+G48+G46+G50+G44+G52+G42)</f>
        <v>2355862.6</v>
      </c>
    </row>
    <row r="32" spans="1:12" ht="21" customHeight="1" x14ac:dyDescent="0.25">
      <c r="A32" s="28" t="s">
        <v>105</v>
      </c>
      <c r="B32" s="18" t="s">
        <v>0</v>
      </c>
      <c r="C32" s="18" t="s">
        <v>58</v>
      </c>
      <c r="D32" s="18" t="s">
        <v>1</v>
      </c>
      <c r="E32" s="18" t="s">
        <v>41</v>
      </c>
      <c r="F32" s="14"/>
      <c r="G32" s="15">
        <f>SUM(G33:G35)</f>
        <v>8603.5999999999985</v>
      </c>
    </row>
    <row r="33" spans="1:7" ht="31.2" x14ac:dyDescent="0.25">
      <c r="A33" s="29" t="s">
        <v>18</v>
      </c>
      <c r="B33" s="18" t="s">
        <v>0</v>
      </c>
      <c r="C33" s="18" t="s">
        <v>58</v>
      </c>
      <c r="D33" s="18" t="s">
        <v>1</v>
      </c>
      <c r="E33" s="18" t="s">
        <v>41</v>
      </c>
      <c r="F33" s="14" t="s">
        <v>19</v>
      </c>
      <c r="G33" s="15">
        <v>8593.7999999999993</v>
      </c>
    </row>
    <row r="34" spans="1:7" s="98" customFormat="1" ht="33" customHeight="1" x14ac:dyDescent="0.25">
      <c r="A34" s="29" t="s">
        <v>115</v>
      </c>
      <c r="B34" s="18" t="s">
        <v>0</v>
      </c>
      <c r="C34" s="18" t="s">
        <v>58</v>
      </c>
      <c r="D34" s="18" t="s">
        <v>1</v>
      </c>
      <c r="E34" s="18" t="s">
        <v>41</v>
      </c>
      <c r="F34" s="14" t="s">
        <v>20</v>
      </c>
      <c r="G34" s="15">
        <v>8.8000000000000007</v>
      </c>
    </row>
    <row r="35" spans="1:7" s="98" customFormat="1" ht="19.2" customHeight="1" x14ac:dyDescent="0.25">
      <c r="A35" s="29" t="s">
        <v>21</v>
      </c>
      <c r="B35" s="18" t="s">
        <v>0</v>
      </c>
      <c r="C35" s="18" t="s">
        <v>58</v>
      </c>
      <c r="D35" s="18" t="s">
        <v>1</v>
      </c>
      <c r="E35" s="18" t="s">
        <v>41</v>
      </c>
      <c r="F35" s="14" t="s">
        <v>22</v>
      </c>
      <c r="G35" s="15">
        <v>1</v>
      </c>
    </row>
    <row r="36" spans="1:7" s="98" customFormat="1" ht="46.8" x14ac:dyDescent="0.25">
      <c r="A36" s="28" t="s">
        <v>87</v>
      </c>
      <c r="B36" s="18" t="s">
        <v>0</v>
      </c>
      <c r="C36" s="18" t="s">
        <v>58</v>
      </c>
      <c r="D36" s="18" t="s">
        <v>1</v>
      </c>
      <c r="E36" s="18" t="s">
        <v>51</v>
      </c>
      <c r="F36" s="14"/>
      <c r="G36" s="15">
        <f>SUM(G37:G41)</f>
        <v>655163.30000000005</v>
      </c>
    </row>
    <row r="37" spans="1:7" s="98" customFormat="1" ht="33" customHeight="1" x14ac:dyDescent="0.25">
      <c r="A37" s="29" t="s">
        <v>18</v>
      </c>
      <c r="B37" s="18" t="s">
        <v>0</v>
      </c>
      <c r="C37" s="18" t="s">
        <v>58</v>
      </c>
      <c r="D37" s="18" t="s">
        <v>1</v>
      </c>
      <c r="E37" s="18" t="s">
        <v>51</v>
      </c>
      <c r="F37" s="14" t="s">
        <v>19</v>
      </c>
      <c r="G37" s="15">
        <v>85901.9</v>
      </c>
    </row>
    <row r="38" spans="1:7" s="98" customFormat="1" ht="31.2" customHeight="1" x14ac:dyDescent="0.25">
      <c r="A38" s="29" t="s">
        <v>115</v>
      </c>
      <c r="B38" s="18" t="s">
        <v>0</v>
      </c>
      <c r="C38" s="18" t="s">
        <v>58</v>
      </c>
      <c r="D38" s="18" t="s">
        <v>1</v>
      </c>
      <c r="E38" s="18" t="s">
        <v>51</v>
      </c>
      <c r="F38" s="14" t="s">
        <v>20</v>
      </c>
      <c r="G38" s="15">
        <f>11263.4+176.3</f>
        <v>11439.699999999999</v>
      </c>
    </row>
    <row r="39" spans="1:7" s="98" customFormat="1" ht="20.399999999999999" customHeight="1" x14ac:dyDescent="0.25">
      <c r="A39" s="29" t="s">
        <v>117</v>
      </c>
      <c r="B39" s="18" t="s">
        <v>0</v>
      </c>
      <c r="C39" s="18" t="s">
        <v>58</v>
      </c>
      <c r="D39" s="18" t="s">
        <v>1</v>
      </c>
      <c r="E39" s="18" t="s">
        <v>51</v>
      </c>
      <c r="F39" s="14" t="s">
        <v>109</v>
      </c>
      <c r="G39" s="15"/>
    </row>
    <row r="40" spans="1:7" s="98" customFormat="1" ht="31.95" customHeight="1" x14ac:dyDescent="0.25">
      <c r="A40" s="29" t="s">
        <v>121</v>
      </c>
      <c r="B40" s="18" t="s">
        <v>0</v>
      </c>
      <c r="C40" s="18" t="s">
        <v>58</v>
      </c>
      <c r="D40" s="18" t="s">
        <v>1</v>
      </c>
      <c r="E40" s="18" t="s">
        <v>51</v>
      </c>
      <c r="F40" s="14" t="s">
        <v>111</v>
      </c>
      <c r="G40" s="15">
        <f>306836+219673.9+30222.9+1012</f>
        <v>557744.80000000005</v>
      </c>
    </row>
    <row r="41" spans="1:7" s="98" customFormat="1" ht="18" customHeight="1" x14ac:dyDescent="0.25">
      <c r="A41" s="29" t="s">
        <v>21</v>
      </c>
      <c r="B41" s="18" t="s">
        <v>0</v>
      </c>
      <c r="C41" s="18" t="s">
        <v>58</v>
      </c>
      <c r="D41" s="18" t="s">
        <v>1</v>
      </c>
      <c r="E41" s="18" t="s">
        <v>51</v>
      </c>
      <c r="F41" s="14" t="s">
        <v>22</v>
      </c>
      <c r="G41" s="15">
        <v>76.900000000000006</v>
      </c>
    </row>
    <row r="42" spans="1:7" ht="16.2" customHeight="1" x14ac:dyDescent="0.25">
      <c r="A42" s="29" t="s">
        <v>276</v>
      </c>
      <c r="B42" s="18" t="s">
        <v>0</v>
      </c>
      <c r="C42" s="18" t="s">
        <v>58</v>
      </c>
      <c r="D42" s="18" t="s">
        <v>1</v>
      </c>
      <c r="E42" s="18" t="s">
        <v>183</v>
      </c>
      <c r="F42" s="14"/>
      <c r="G42" s="15">
        <f>G43</f>
        <v>3376.2</v>
      </c>
    </row>
    <row r="43" spans="1:7" ht="31.2" x14ac:dyDescent="0.25">
      <c r="A43" s="29" t="s">
        <v>121</v>
      </c>
      <c r="B43" s="18" t="s">
        <v>0</v>
      </c>
      <c r="C43" s="18" t="s">
        <v>58</v>
      </c>
      <c r="D43" s="18" t="s">
        <v>1</v>
      </c>
      <c r="E43" s="18" t="s">
        <v>183</v>
      </c>
      <c r="F43" s="14" t="s">
        <v>111</v>
      </c>
      <c r="G43" s="15">
        <f>1111+577.1+733.9+350+377.1+227.1</f>
        <v>3376.2</v>
      </c>
    </row>
    <row r="44" spans="1:7" ht="16.95" customHeight="1" x14ac:dyDescent="0.25">
      <c r="A44" s="29" t="s">
        <v>228</v>
      </c>
      <c r="B44" s="13" t="s">
        <v>0</v>
      </c>
      <c r="C44" s="25">
        <v>1</v>
      </c>
      <c r="D44" s="18" t="s">
        <v>1</v>
      </c>
      <c r="E44" s="13" t="s">
        <v>229</v>
      </c>
      <c r="F44" s="13"/>
      <c r="G44" s="15">
        <f>SUM(G45)</f>
        <v>24</v>
      </c>
    </row>
    <row r="45" spans="1:7" ht="32.4" customHeight="1" x14ac:dyDescent="0.25">
      <c r="A45" s="29" t="s">
        <v>115</v>
      </c>
      <c r="B45" s="13" t="s">
        <v>0</v>
      </c>
      <c r="C45" s="25">
        <v>1</v>
      </c>
      <c r="D45" s="18" t="s">
        <v>1</v>
      </c>
      <c r="E45" s="13" t="s">
        <v>229</v>
      </c>
      <c r="F45" s="13" t="s">
        <v>20</v>
      </c>
      <c r="G45" s="15">
        <v>24</v>
      </c>
    </row>
    <row r="46" spans="1:7" ht="16.95" customHeight="1" x14ac:dyDescent="0.25">
      <c r="A46" s="29" t="s">
        <v>234</v>
      </c>
      <c r="B46" s="13" t="s">
        <v>0</v>
      </c>
      <c r="C46" s="13" t="s">
        <v>58</v>
      </c>
      <c r="D46" s="18" t="s">
        <v>1</v>
      </c>
      <c r="E46" s="13" t="s">
        <v>235</v>
      </c>
      <c r="F46" s="14"/>
      <c r="G46" s="15">
        <f>SUM(G47)</f>
        <v>21.5</v>
      </c>
    </row>
    <row r="47" spans="1:7" ht="28.2" customHeight="1" x14ac:dyDescent="0.25">
      <c r="A47" s="29" t="s">
        <v>115</v>
      </c>
      <c r="B47" s="13" t="s">
        <v>0</v>
      </c>
      <c r="C47" s="13" t="s">
        <v>58</v>
      </c>
      <c r="D47" s="18" t="s">
        <v>1</v>
      </c>
      <c r="E47" s="13" t="s">
        <v>235</v>
      </c>
      <c r="F47" s="14" t="s">
        <v>20</v>
      </c>
      <c r="G47" s="15">
        <v>21.5</v>
      </c>
    </row>
    <row r="48" spans="1:7" ht="17.399999999999999" customHeight="1" x14ac:dyDescent="0.25">
      <c r="A48" s="29" t="s">
        <v>211</v>
      </c>
      <c r="B48" s="14" t="s">
        <v>0</v>
      </c>
      <c r="C48" s="16">
        <v>1</v>
      </c>
      <c r="D48" s="18" t="s">
        <v>1</v>
      </c>
      <c r="E48" s="13" t="s">
        <v>212</v>
      </c>
      <c r="F48" s="14"/>
      <c r="G48" s="15">
        <f>G49</f>
        <v>0</v>
      </c>
    </row>
    <row r="49" spans="1:7" ht="30.6" customHeight="1" x14ac:dyDescent="0.25">
      <c r="A49" s="29" t="s">
        <v>18</v>
      </c>
      <c r="B49" s="14" t="s">
        <v>0</v>
      </c>
      <c r="C49" s="16">
        <v>1</v>
      </c>
      <c r="D49" s="18" t="s">
        <v>1</v>
      </c>
      <c r="E49" s="13" t="s">
        <v>212</v>
      </c>
      <c r="F49" s="14" t="s">
        <v>19</v>
      </c>
      <c r="G49" s="15"/>
    </row>
    <row r="50" spans="1:7" ht="140.4" x14ac:dyDescent="0.25">
      <c r="A50" s="30" t="s">
        <v>355</v>
      </c>
      <c r="B50" s="18" t="s">
        <v>0</v>
      </c>
      <c r="C50" s="18" t="s">
        <v>58</v>
      </c>
      <c r="D50" s="18" t="s">
        <v>1</v>
      </c>
      <c r="E50" s="14" t="s">
        <v>312</v>
      </c>
      <c r="F50" s="14"/>
      <c r="G50" s="15">
        <f>G51</f>
        <v>0</v>
      </c>
    </row>
    <row r="51" spans="1:7" ht="33" customHeight="1" x14ac:dyDescent="0.25">
      <c r="A51" s="30" t="s">
        <v>121</v>
      </c>
      <c r="B51" s="18" t="s">
        <v>0</v>
      </c>
      <c r="C51" s="18" t="s">
        <v>58</v>
      </c>
      <c r="D51" s="18" t="s">
        <v>1</v>
      </c>
      <c r="E51" s="14" t="s">
        <v>312</v>
      </c>
      <c r="F51" s="14" t="s">
        <v>111</v>
      </c>
      <c r="G51" s="15">
        <f>50465.5+50996.8-101462.3</f>
        <v>0</v>
      </c>
    </row>
    <row r="52" spans="1:7" ht="109.5" customHeight="1" x14ac:dyDescent="0.25">
      <c r="A52" s="28" t="s">
        <v>351</v>
      </c>
      <c r="B52" s="18" t="s">
        <v>0</v>
      </c>
      <c r="C52" s="18" t="s">
        <v>58</v>
      </c>
      <c r="D52" s="18" t="s">
        <v>1</v>
      </c>
      <c r="E52" s="18" t="s">
        <v>352</v>
      </c>
      <c r="F52" s="14"/>
      <c r="G52" s="15">
        <f>SUM(G53)</f>
        <v>0</v>
      </c>
    </row>
    <row r="53" spans="1:7" ht="33" customHeight="1" x14ac:dyDescent="0.25">
      <c r="A53" s="30" t="s">
        <v>121</v>
      </c>
      <c r="B53" s="18" t="s">
        <v>0</v>
      </c>
      <c r="C53" s="18" t="s">
        <v>58</v>
      </c>
      <c r="D53" s="18" t="s">
        <v>1</v>
      </c>
      <c r="E53" s="18" t="s">
        <v>352</v>
      </c>
      <c r="F53" s="14" t="s">
        <v>111</v>
      </c>
      <c r="G53" s="15"/>
    </row>
    <row r="54" spans="1:7" ht="61.95" customHeight="1" x14ac:dyDescent="0.25">
      <c r="A54" s="28" t="s">
        <v>186</v>
      </c>
      <c r="B54" s="18" t="s">
        <v>0</v>
      </c>
      <c r="C54" s="18" t="s">
        <v>58</v>
      </c>
      <c r="D54" s="18" t="s">
        <v>1</v>
      </c>
      <c r="E54" s="18" t="s">
        <v>92</v>
      </c>
      <c r="F54" s="14"/>
      <c r="G54" s="15">
        <f>SUM(G55:G57)</f>
        <v>15346</v>
      </c>
    </row>
    <row r="55" spans="1:7" ht="33.6" customHeight="1" x14ac:dyDescent="0.25">
      <c r="A55" s="29" t="s">
        <v>18</v>
      </c>
      <c r="B55" s="18" t="s">
        <v>0</v>
      </c>
      <c r="C55" s="18" t="s">
        <v>58</v>
      </c>
      <c r="D55" s="18" t="s">
        <v>1</v>
      </c>
      <c r="E55" s="18" t="s">
        <v>92</v>
      </c>
      <c r="F55" s="14" t="s">
        <v>19</v>
      </c>
      <c r="G55" s="15">
        <v>73.2</v>
      </c>
    </row>
    <row r="56" spans="1:7" ht="34.950000000000003" customHeight="1" x14ac:dyDescent="0.25">
      <c r="A56" s="29" t="s">
        <v>107</v>
      </c>
      <c r="B56" s="18" t="s">
        <v>0</v>
      </c>
      <c r="C56" s="18" t="s">
        <v>58</v>
      </c>
      <c r="D56" s="18" t="s">
        <v>1</v>
      </c>
      <c r="E56" s="18" t="s">
        <v>92</v>
      </c>
      <c r="F56" s="14" t="s">
        <v>20</v>
      </c>
      <c r="G56" s="15">
        <v>153.5</v>
      </c>
    </row>
    <row r="57" spans="1:7" ht="20.399999999999999" customHeight="1" x14ac:dyDescent="0.25">
      <c r="A57" s="29" t="s">
        <v>108</v>
      </c>
      <c r="B57" s="18" t="s">
        <v>0</v>
      </c>
      <c r="C57" s="18" t="s">
        <v>58</v>
      </c>
      <c r="D57" s="18" t="s">
        <v>1</v>
      </c>
      <c r="E57" s="18" t="s">
        <v>92</v>
      </c>
      <c r="F57" s="14" t="s">
        <v>109</v>
      </c>
      <c r="G57" s="15">
        <v>15119.3</v>
      </c>
    </row>
    <row r="58" spans="1:7" ht="63.6" customHeight="1" x14ac:dyDescent="0.25">
      <c r="A58" s="28" t="s">
        <v>187</v>
      </c>
      <c r="B58" s="18" t="s">
        <v>0</v>
      </c>
      <c r="C58" s="18" t="s">
        <v>58</v>
      </c>
      <c r="D58" s="18" t="s">
        <v>1</v>
      </c>
      <c r="E58" s="18" t="s">
        <v>86</v>
      </c>
      <c r="F58" s="14"/>
      <c r="G58" s="15">
        <f>SUM(G59:G60)</f>
        <v>1673328</v>
      </c>
    </row>
    <row r="59" spans="1:7" ht="49.2" customHeight="1" x14ac:dyDescent="0.25">
      <c r="A59" s="29" t="s">
        <v>113</v>
      </c>
      <c r="B59" s="18" t="s">
        <v>0</v>
      </c>
      <c r="C59" s="18" t="s">
        <v>58</v>
      </c>
      <c r="D59" s="18" t="s">
        <v>1</v>
      </c>
      <c r="E59" s="18" t="s">
        <v>86</v>
      </c>
      <c r="F59" s="14" t="s">
        <v>19</v>
      </c>
      <c r="G59" s="15">
        <f>8773.5+16038.5-335-910.4</f>
        <v>23566.6</v>
      </c>
    </row>
    <row r="60" spans="1:7" ht="30.75" customHeight="1" x14ac:dyDescent="0.25">
      <c r="A60" s="29" t="s">
        <v>110</v>
      </c>
      <c r="B60" s="18" t="s">
        <v>0</v>
      </c>
      <c r="C60" s="18" t="s">
        <v>58</v>
      </c>
      <c r="D60" s="18" t="s">
        <v>1</v>
      </c>
      <c r="E60" s="18" t="s">
        <v>86</v>
      </c>
      <c r="F60" s="14" t="s">
        <v>111</v>
      </c>
      <c r="G60" s="15">
        <f>584902.5+1057940.8+11295.2+335-5622.5+910.4</f>
        <v>1649761.4</v>
      </c>
    </row>
    <row r="61" spans="1:7" s="98" customFormat="1" ht="32.25" customHeight="1" x14ac:dyDescent="0.25">
      <c r="A61" s="28" t="s">
        <v>99</v>
      </c>
      <c r="B61" s="18" t="s">
        <v>0</v>
      </c>
      <c r="C61" s="18" t="s">
        <v>58</v>
      </c>
      <c r="D61" s="18" t="s">
        <v>2</v>
      </c>
      <c r="E61" s="18"/>
      <c r="F61" s="14"/>
      <c r="G61" s="15">
        <f>SUM(G62+G66)</f>
        <v>2339.1</v>
      </c>
    </row>
    <row r="62" spans="1:7" s="98" customFormat="1" ht="19.5" customHeight="1" x14ac:dyDescent="0.25">
      <c r="A62" s="28" t="s">
        <v>366</v>
      </c>
      <c r="B62" s="18" t="s">
        <v>0</v>
      </c>
      <c r="C62" s="18" t="s">
        <v>58</v>
      </c>
      <c r="D62" s="18" t="s">
        <v>2</v>
      </c>
      <c r="E62" s="18" t="s">
        <v>100</v>
      </c>
      <c r="F62" s="14"/>
      <c r="G62" s="15">
        <f>SUM(G63:G65)</f>
        <v>1199.8</v>
      </c>
    </row>
    <row r="63" spans="1:7" s="98" customFormat="1" ht="49.2" customHeight="1" x14ac:dyDescent="0.25">
      <c r="A63" s="29" t="s">
        <v>113</v>
      </c>
      <c r="B63" s="18" t="s">
        <v>0</v>
      </c>
      <c r="C63" s="18" t="s">
        <v>58</v>
      </c>
      <c r="D63" s="18" t="s">
        <v>2</v>
      </c>
      <c r="E63" s="18" t="s">
        <v>100</v>
      </c>
      <c r="F63" s="14" t="s">
        <v>19</v>
      </c>
      <c r="G63" s="15"/>
    </row>
    <row r="64" spans="1:7" s="98" customFormat="1" ht="31.2" x14ac:dyDescent="0.25">
      <c r="A64" s="29" t="s">
        <v>115</v>
      </c>
      <c r="B64" s="18" t="s">
        <v>0</v>
      </c>
      <c r="C64" s="18" t="s">
        <v>58</v>
      </c>
      <c r="D64" s="18" t="s">
        <v>2</v>
      </c>
      <c r="E64" s="18" t="s">
        <v>100</v>
      </c>
      <c r="F64" s="14" t="s">
        <v>20</v>
      </c>
      <c r="G64" s="15"/>
    </row>
    <row r="65" spans="1:7" s="98" customFormat="1" ht="31.2" x14ac:dyDescent="0.25">
      <c r="A65" s="29" t="s">
        <v>121</v>
      </c>
      <c r="B65" s="18" t="s">
        <v>0</v>
      </c>
      <c r="C65" s="18" t="s">
        <v>58</v>
      </c>
      <c r="D65" s="18" t="s">
        <v>2</v>
      </c>
      <c r="E65" s="18" t="s">
        <v>100</v>
      </c>
      <c r="F65" s="14" t="s">
        <v>111</v>
      </c>
      <c r="G65" s="15">
        <v>1199.8</v>
      </c>
    </row>
    <row r="66" spans="1:7" s="98" customFormat="1" ht="62.4" x14ac:dyDescent="0.25">
      <c r="A66" s="29" t="s">
        <v>136</v>
      </c>
      <c r="B66" s="18" t="s">
        <v>0</v>
      </c>
      <c r="C66" s="18" t="s">
        <v>58</v>
      </c>
      <c r="D66" s="18" t="s">
        <v>2</v>
      </c>
      <c r="E66" s="18" t="s">
        <v>135</v>
      </c>
      <c r="F66" s="14"/>
      <c r="G66" s="15">
        <f>G67+G69+G68</f>
        <v>1139.3</v>
      </c>
    </row>
    <row r="67" spans="1:7" s="98" customFormat="1" ht="48" customHeight="1" x14ac:dyDescent="0.25">
      <c r="A67" s="29" t="s">
        <v>113</v>
      </c>
      <c r="B67" s="18" t="s">
        <v>0</v>
      </c>
      <c r="C67" s="18" t="s">
        <v>58</v>
      </c>
      <c r="D67" s="18" t="s">
        <v>2</v>
      </c>
      <c r="E67" s="18" t="s">
        <v>135</v>
      </c>
      <c r="F67" s="14" t="s">
        <v>19</v>
      </c>
      <c r="G67" s="15">
        <v>436</v>
      </c>
    </row>
    <row r="68" spans="1:7" s="98" customFormat="1" ht="34.200000000000003" customHeight="1" x14ac:dyDescent="0.25">
      <c r="A68" s="29" t="s">
        <v>115</v>
      </c>
      <c r="B68" s="18" t="s">
        <v>0</v>
      </c>
      <c r="C68" s="18" t="s">
        <v>58</v>
      </c>
      <c r="D68" s="18" t="s">
        <v>2</v>
      </c>
      <c r="E68" s="18" t="s">
        <v>135</v>
      </c>
      <c r="F68" s="14" t="s">
        <v>20</v>
      </c>
      <c r="G68" s="15"/>
    </row>
    <row r="69" spans="1:7" s="98" customFormat="1" ht="34.5" customHeight="1" x14ac:dyDescent="0.25">
      <c r="A69" s="29" t="s">
        <v>121</v>
      </c>
      <c r="B69" s="18" t="s">
        <v>0</v>
      </c>
      <c r="C69" s="18" t="s">
        <v>58</v>
      </c>
      <c r="D69" s="18" t="s">
        <v>2</v>
      </c>
      <c r="E69" s="18" t="s">
        <v>135</v>
      </c>
      <c r="F69" s="14" t="s">
        <v>111</v>
      </c>
      <c r="G69" s="15">
        <f>703.3</f>
        <v>703.3</v>
      </c>
    </row>
    <row r="70" spans="1:7" ht="18.75" customHeight="1" x14ac:dyDescent="0.25">
      <c r="A70" s="28" t="s">
        <v>88</v>
      </c>
      <c r="B70" s="18" t="s">
        <v>0</v>
      </c>
      <c r="C70" s="18" t="s">
        <v>58</v>
      </c>
      <c r="D70" s="18" t="s">
        <v>3</v>
      </c>
      <c r="E70" s="13"/>
      <c r="F70" s="14"/>
      <c r="G70" s="15">
        <f>SUM(G73+G83+G75+G77+G89+G86+G93+G79+G81+G71+G91)</f>
        <v>211007.3</v>
      </c>
    </row>
    <row r="71" spans="1:7" ht="50.4" customHeight="1" x14ac:dyDescent="0.25">
      <c r="A71" s="28" t="s">
        <v>561</v>
      </c>
      <c r="B71" s="18" t="s">
        <v>0</v>
      </c>
      <c r="C71" s="18" t="s">
        <v>58</v>
      </c>
      <c r="D71" s="18" t="s">
        <v>3</v>
      </c>
      <c r="E71" s="13" t="s">
        <v>559</v>
      </c>
      <c r="F71" s="14"/>
      <c r="G71" s="15">
        <f>G72</f>
        <v>34323</v>
      </c>
    </row>
    <row r="72" spans="1:7" ht="31.95" customHeight="1" x14ac:dyDescent="0.25">
      <c r="A72" s="28" t="s">
        <v>121</v>
      </c>
      <c r="B72" s="18" t="s">
        <v>0</v>
      </c>
      <c r="C72" s="18" t="s">
        <v>58</v>
      </c>
      <c r="D72" s="18" t="s">
        <v>3</v>
      </c>
      <c r="E72" s="13" t="s">
        <v>559</v>
      </c>
      <c r="F72" s="14" t="s">
        <v>111</v>
      </c>
      <c r="G72" s="15">
        <f>17161.5+17161.5</f>
        <v>34323</v>
      </c>
    </row>
    <row r="73" spans="1:7" ht="33.6" customHeight="1" x14ac:dyDescent="0.25">
      <c r="A73" s="32" t="s">
        <v>141</v>
      </c>
      <c r="B73" s="18" t="s">
        <v>0</v>
      </c>
      <c r="C73" s="18" t="s">
        <v>58</v>
      </c>
      <c r="D73" s="18" t="s">
        <v>3</v>
      </c>
      <c r="E73" s="18" t="s">
        <v>89</v>
      </c>
      <c r="F73" s="14"/>
      <c r="G73" s="15">
        <f>SUM(G74:G74)</f>
        <v>3757</v>
      </c>
    </row>
    <row r="74" spans="1:7" ht="33.6" customHeight="1" x14ac:dyDescent="0.25">
      <c r="A74" s="29" t="s">
        <v>110</v>
      </c>
      <c r="B74" s="18" t="s">
        <v>0</v>
      </c>
      <c r="C74" s="18" t="s">
        <v>58</v>
      </c>
      <c r="D74" s="18" t="s">
        <v>3</v>
      </c>
      <c r="E74" s="18" t="s">
        <v>89</v>
      </c>
      <c r="F74" s="14" t="s">
        <v>111</v>
      </c>
      <c r="G74" s="15">
        <f>1878.5+1878.5</f>
        <v>3757</v>
      </c>
    </row>
    <row r="75" spans="1:7" ht="34.200000000000003" customHeight="1" x14ac:dyDescent="0.25">
      <c r="A75" s="32" t="s">
        <v>153</v>
      </c>
      <c r="B75" s="18" t="s">
        <v>0</v>
      </c>
      <c r="C75" s="18" t="s">
        <v>58</v>
      </c>
      <c r="D75" s="18" t="s">
        <v>3</v>
      </c>
      <c r="E75" s="18" t="s">
        <v>142</v>
      </c>
      <c r="F75" s="14"/>
      <c r="G75" s="15">
        <f>SUM(G76)</f>
        <v>22840.699999999997</v>
      </c>
    </row>
    <row r="76" spans="1:7" ht="33" customHeight="1" x14ac:dyDescent="0.25">
      <c r="A76" s="29" t="s">
        <v>110</v>
      </c>
      <c r="B76" s="18" t="s">
        <v>0</v>
      </c>
      <c r="C76" s="18" t="s">
        <v>58</v>
      </c>
      <c r="D76" s="18" t="s">
        <v>3</v>
      </c>
      <c r="E76" s="18" t="s">
        <v>142</v>
      </c>
      <c r="F76" s="14" t="s">
        <v>111</v>
      </c>
      <c r="G76" s="15">
        <f>11420.3+11420.4</f>
        <v>22840.699999999997</v>
      </c>
    </row>
    <row r="77" spans="1:7" ht="82.5" customHeight="1" x14ac:dyDescent="0.25">
      <c r="A77" s="29" t="s">
        <v>207</v>
      </c>
      <c r="B77" s="18" t="s">
        <v>0</v>
      </c>
      <c r="C77" s="18" t="s">
        <v>58</v>
      </c>
      <c r="D77" s="18" t="s">
        <v>3</v>
      </c>
      <c r="E77" s="18" t="s">
        <v>194</v>
      </c>
      <c r="F77" s="14"/>
      <c r="G77" s="15">
        <f>G78</f>
        <v>338.6</v>
      </c>
    </row>
    <row r="78" spans="1:7" s="98" customFormat="1" ht="38.25" customHeight="1" x14ac:dyDescent="0.25">
      <c r="A78" s="29" t="s">
        <v>110</v>
      </c>
      <c r="B78" s="18" t="s">
        <v>0</v>
      </c>
      <c r="C78" s="18" t="s">
        <v>58</v>
      </c>
      <c r="D78" s="18" t="s">
        <v>3</v>
      </c>
      <c r="E78" s="18" t="s">
        <v>194</v>
      </c>
      <c r="F78" s="14" t="s">
        <v>111</v>
      </c>
      <c r="G78" s="15">
        <v>338.6</v>
      </c>
    </row>
    <row r="79" spans="1:7" s="98" customFormat="1" x14ac:dyDescent="0.25">
      <c r="A79" s="29" t="s">
        <v>278</v>
      </c>
      <c r="B79" s="18" t="s">
        <v>0</v>
      </c>
      <c r="C79" s="18" t="s">
        <v>58</v>
      </c>
      <c r="D79" s="18" t="s">
        <v>3</v>
      </c>
      <c r="E79" s="18" t="s">
        <v>279</v>
      </c>
      <c r="F79" s="14"/>
      <c r="G79" s="15">
        <f>SUM(G80)</f>
        <v>1451.5</v>
      </c>
    </row>
    <row r="80" spans="1:7" s="98" customFormat="1" ht="37.5" customHeight="1" x14ac:dyDescent="0.25">
      <c r="A80" s="29" t="s">
        <v>110</v>
      </c>
      <c r="B80" s="18" t="s">
        <v>0</v>
      </c>
      <c r="C80" s="18" t="s">
        <v>58</v>
      </c>
      <c r="D80" s="18" t="s">
        <v>3</v>
      </c>
      <c r="E80" s="18" t="s">
        <v>279</v>
      </c>
      <c r="F80" s="14" t="s">
        <v>111</v>
      </c>
      <c r="G80" s="15">
        <f>725.7+725.8</f>
        <v>1451.5</v>
      </c>
    </row>
    <row r="81" spans="1:7" s="98" customFormat="1" ht="33" customHeight="1" x14ac:dyDescent="0.25">
      <c r="A81" s="29" t="s">
        <v>291</v>
      </c>
      <c r="B81" s="18" t="s">
        <v>0</v>
      </c>
      <c r="C81" s="18" t="s">
        <v>58</v>
      </c>
      <c r="D81" s="18" t="s">
        <v>3</v>
      </c>
      <c r="E81" s="18" t="s">
        <v>290</v>
      </c>
      <c r="F81" s="14"/>
      <c r="G81" s="15">
        <f>G82</f>
        <v>0</v>
      </c>
    </row>
    <row r="82" spans="1:7" s="98" customFormat="1" ht="32.25" customHeight="1" x14ac:dyDescent="0.25">
      <c r="A82" s="29" t="s">
        <v>110</v>
      </c>
      <c r="B82" s="18" t="s">
        <v>0</v>
      </c>
      <c r="C82" s="18" t="s">
        <v>58</v>
      </c>
      <c r="D82" s="18" t="s">
        <v>3</v>
      </c>
      <c r="E82" s="18" t="s">
        <v>290</v>
      </c>
      <c r="F82" s="14" t="s">
        <v>111</v>
      </c>
      <c r="G82" s="15"/>
    </row>
    <row r="83" spans="1:7" s="98" customFormat="1" ht="112.5" customHeight="1" x14ac:dyDescent="0.25">
      <c r="A83" s="28" t="s">
        <v>345</v>
      </c>
      <c r="B83" s="18" t="s">
        <v>0</v>
      </c>
      <c r="C83" s="18" t="s">
        <v>58</v>
      </c>
      <c r="D83" s="18" t="s">
        <v>3</v>
      </c>
      <c r="E83" s="18" t="s">
        <v>90</v>
      </c>
      <c r="F83" s="14"/>
      <c r="G83" s="15">
        <f>SUM(G84:G85)</f>
        <v>37130</v>
      </c>
    </row>
    <row r="84" spans="1:7" s="98" customFormat="1" ht="31.2" x14ac:dyDescent="0.25">
      <c r="A84" s="29" t="s">
        <v>18</v>
      </c>
      <c r="B84" s="18" t="s">
        <v>0</v>
      </c>
      <c r="C84" s="18" t="s">
        <v>58</v>
      </c>
      <c r="D84" s="18" t="s">
        <v>3</v>
      </c>
      <c r="E84" s="18" t="s">
        <v>90</v>
      </c>
      <c r="F84" s="14" t="s">
        <v>19</v>
      </c>
      <c r="G84" s="15">
        <v>548.70000000000005</v>
      </c>
    </row>
    <row r="85" spans="1:7" s="98" customFormat="1" ht="33.75" customHeight="1" x14ac:dyDescent="0.25">
      <c r="A85" s="29" t="s">
        <v>110</v>
      </c>
      <c r="B85" s="18" t="s">
        <v>0</v>
      </c>
      <c r="C85" s="18" t="s">
        <v>58</v>
      </c>
      <c r="D85" s="18" t="s">
        <v>3</v>
      </c>
      <c r="E85" s="18" t="s">
        <v>90</v>
      </c>
      <c r="F85" s="14" t="s">
        <v>111</v>
      </c>
      <c r="G85" s="15">
        <v>36581.300000000003</v>
      </c>
    </row>
    <row r="86" spans="1:7" s="98" customFormat="1" ht="78" x14ac:dyDescent="0.25">
      <c r="A86" s="29" t="s">
        <v>478</v>
      </c>
      <c r="B86" s="18" t="s">
        <v>0</v>
      </c>
      <c r="C86" s="18" t="s">
        <v>58</v>
      </c>
      <c r="D86" s="18" t="s">
        <v>3</v>
      </c>
      <c r="E86" s="18" t="s">
        <v>245</v>
      </c>
      <c r="F86" s="14"/>
      <c r="G86" s="15">
        <f>SUM(G87+G88)</f>
        <v>2105.4</v>
      </c>
    </row>
    <row r="87" spans="1:7" s="98" customFormat="1" ht="51" customHeight="1" x14ac:dyDescent="0.25">
      <c r="A87" s="29" t="s">
        <v>114</v>
      </c>
      <c r="B87" s="18" t="s">
        <v>0</v>
      </c>
      <c r="C87" s="18" t="s">
        <v>58</v>
      </c>
      <c r="D87" s="18" t="s">
        <v>3</v>
      </c>
      <c r="E87" s="18" t="s">
        <v>245</v>
      </c>
      <c r="F87" s="14" t="s">
        <v>19</v>
      </c>
      <c r="G87" s="15">
        <v>31.1</v>
      </c>
    </row>
    <row r="88" spans="1:7" s="98" customFormat="1" ht="33.6" customHeight="1" x14ac:dyDescent="0.25">
      <c r="A88" s="29" t="s">
        <v>110</v>
      </c>
      <c r="B88" s="18" t="s">
        <v>0</v>
      </c>
      <c r="C88" s="18" t="s">
        <v>58</v>
      </c>
      <c r="D88" s="18" t="s">
        <v>3</v>
      </c>
      <c r="E88" s="18" t="s">
        <v>245</v>
      </c>
      <c r="F88" s="14" t="s">
        <v>111</v>
      </c>
      <c r="G88" s="15">
        <v>2074.3000000000002</v>
      </c>
    </row>
    <row r="89" spans="1:7" s="98" customFormat="1" ht="46.95" customHeight="1" x14ac:dyDescent="0.25">
      <c r="A89" s="29" t="s">
        <v>529</v>
      </c>
      <c r="B89" s="18" t="s">
        <v>0</v>
      </c>
      <c r="C89" s="18" t="s">
        <v>58</v>
      </c>
      <c r="D89" s="18" t="s">
        <v>3</v>
      </c>
      <c r="E89" s="18" t="s">
        <v>210</v>
      </c>
      <c r="F89" s="14"/>
      <c r="G89" s="15">
        <f>G90</f>
        <v>0</v>
      </c>
    </row>
    <row r="90" spans="1:7" s="98" customFormat="1" ht="29.4" customHeight="1" x14ac:dyDescent="0.25">
      <c r="A90" s="29" t="s">
        <v>110</v>
      </c>
      <c r="B90" s="18" t="s">
        <v>0</v>
      </c>
      <c r="C90" s="18" t="s">
        <v>58</v>
      </c>
      <c r="D90" s="18" t="s">
        <v>3</v>
      </c>
      <c r="E90" s="18" t="s">
        <v>210</v>
      </c>
      <c r="F90" s="14" t="s">
        <v>111</v>
      </c>
      <c r="G90" s="15">
        <f>92457-86909.5-5547.5</f>
        <v>0</v>
      </c>
    </row>
    <row r="91" spans="1:7" s="98" customFormat="1" ht="79.95" customHeight="1" x14ac:dyDescent="0.25">
      <c r="A91" s="29" t="s">
        <v>587</v>
      </c>
      <c r="B91" s="18" t="s">
        <v>0</v>
      </c>
      <c r="C91" s="18" t="s">
        <v>58</v>
      </c>
      <c r="D91" s="18" t="s">
        <v>3</v>
      </c>
      <c r="E91" s="18" t="s">
        <v>586</v>
      </c>
      <c r="F91" s="14"/>
      <c r="G91" s="15">
        <f>G92</f>
        <v>92457</v>
      </c>
    </row>
    <row r="92" spans="1:7" s="98" customFormat="1" ht="29.4" customHeight="1" x14ac:dyDescent="0.25">
      <c r="A92" s="29" t="s">
        <v>110</v>
      </c>
      <c r="B92" s="18" t="s">
        <v>0</v>
      </c>
      <c r="C92" s="18" t="s">
        <v>58</v>
      </c>
      <c r="D92" s="18" t="s">
        <v>3</v>
      </c>
      <c r="E92" s="18" t="s">
        <v>586</v>
      </c>
      <c r="F92" s="14" t="s">
        <v>111</v>
      </c>
      <c r="G92" s="15">
        <f>86909.5+5547.5</f>
        <v>92457</v>
      </c>
    </row>
    <row r="93" spans="1:7" s="98" customFormat="1" ht="46.95" customHeight="1" x14ac:dyDescent="0.25">
      <c r="A93" s="29" t="s">
        <v>353</v>
      </c>
      <c r="B93" s="18" t="s">
        <v>0</v>
      </c>
      <c r="C93" s="18" t="s">
        <v>58</v>
      </c>
      <c r="D93" s="18" t="s">
        <v>3</v>
      </c>
      <c r="E93" s="18" t="s">
        <v>242</v>
      </c>
      <c r="F93" s="14"/>
      <c r="G93" s="15">
        <f>SUM(G94)</f>
        <v>16604.099999999999</v>
      </c>
    </row>
    <row r="94" spans="1:7" s="98" customFormat="1" ht="34.200000000000003" customHeight="1" x14ac:dyDescent="0.25">
      <c r="A94" s="29" t="s">
        <v>110</v>
      </c>
      <c r="B94" s="18" t="s">
        <v>0</v>
      </c>
      <c r="C94" s="18" t="s">
        <v>58</v>
      </c>
      <c r="D94" s="18" t="s">
        <v>3</v>
      </c>
      <c r="E94" s="18" t="s">
        <v>242</v>
      </c>
      <c r="F94" s="14" t="s">
        <v>111</v>
      </c>
      <c r="G94" s="15">
        <v>16604.099999999999</v>
      </c>
    </row>
    <row r="95" spans="1:7" s="98" customFormat="1" ht="34.950000000000003" customHeight="1" x14ac:dyDescent="0.25">
      <c r="A95" s="31" t="s">
        <v>573</v>
      </c>
      <c r="B95" s="13" t="s">
        <v>0</v>
      </c>
      <c r="C95" s="13" t="s">
        <v>58</v>
      </c>
      <c r="D95" s="13" t="s">
        <v>4</v>
      </c>
      <c r="E95" s="13"/>
      <c r="F95" s="14"/>
      <c r="G95" s="15">
        <f>G96+G99+G101</f>
        <v>5194</v>
      </c>
    </row>
    <row r="96" spans="1:7" s="98" customFormat="1" ht="18" customHeight="1" x14ac:dyDescent="0.25">
      <c r="A96" s="31" t="s">
        <v>221</v>
      </c>
      <c r="B96" s="13" t="s">
        <v>0</v>
      </c>
      <c r="C96" s="13" t="s">
        <v>58</v>
      </c>
      <c r="D96" s="13" t="s">
        <v>4</v>
      </c>
      <c r="E96" s="13" t="s">
        <v>220</v>
      </c>
      <c r="F96" s="14"/>
      <c r="G96" s="15">
        <f>G97+G98</f>
        <v>0</v>
      </c>
    </row>
    <row r="97" spans="1:7" s="98" customFormat="1" ht="31.2" customHeight="1" x14ac:dyDescent="0.25">
      <c r="A97" s="31" t="s">
        <v>115</v>
      </c>
      <c r="B97" s="13" t="s">
        <v>0</v>
      </c>
      <c r="C97" s="13" t="s">
        <v>58</v>
      </c>
      <c r="D97" s="13" t="s">
        <v>4</v>
      </c>
      <c r="E97" s="13" t="s">
        <v>220</v>
      </c>
      <c r="F97" s="14" t="s">
        <v>20</v>
      </c>
      <c r="G97" s="15"/>
    </row>
    <row r="98" spans="1:7" s="98" customFormat="1" ht="33.6" customHeight="1" x14ac:dyDescent="0.25">
      <c r="A98" s="29" t="s">
        <v>121</v>
      </c>
      <c r="B98" s="13" t="s">
        <v>0</v>
      </c>
      <c r="C98" s="13" t="s">
        <v>58</v>
      </c>
      <c r="D98" s="13" t="s">
        <v>4</v>
      </c>
      <c r="E98" s="13" t="s">
        <v>220</v>
      </c>
      <c r="F98" s="14" t="s">
        <v>111</v>
      </c>
      <c r="G98" s="15"/>
    </row>
    <row r="99" spans="1:7" s="98" customFormat="1" ht="32.25" customHeight="1" x14ac:dyDescent="0.25">
      <c r="A99" s="31" t="s">
        <v>201</v>
      </c>
      <c r="B99" s="13" t="s">
        <v>0</v>
      </c>
      <c r="C99" s="13" t="s">
        <v>58</v>
      </c>
      <c r="D99" s="13" t="s">
        <v>4</v>
      </c>
      <c r="E99" s="13" t="s">
        <v>202</v>
      </c>
      <c r="F99" s="14"/>
      <c r="G99" s="15">
        <f>G100</f>
        <v>210</v>
      </c>
    </row>
    <row r="100" spans="1:7" s="98" customFormat="1" ht="33" customHeight="1" x14ac:dyDescent="0.25">
      <c r="A100" s="29" t="s">
        <v>115</v>
      </c>
      <c r="B100" s="13" t="s">
        <v>0</v>
      </c>
      <c r="C100" s="13" t="s">
        <v>58</v>
      </c>
      <c r="D100" s="13" t="s">
        <v>4</v>
      </c>
      <c r="E100" s="13" t="s">
        <v>202</v>
      </c>
      <c r="F100" s="14" t="s">
        <v>20</v>
      </c>
      <c r="G100" s="15">
        <v>210</v>
      </c>
    </row>
    <row r="101" spans="1:7" s="98" customFormat="1" ht="128.4" customHeight="1" x14ac:dyDescent="0.25">
      <c r="A101" s="29" t="s">
        <v>185</v>
      </c>
      <c r="B101" s="13" t="s">
        <v>0</v>
      </c>
      <c r="C101" s="13" t="s">
        <v>58</v>
      </c>
      <c r="D101" s="13" t="s">
        <v>4</v>
      </c>
      <c r="E101" s="13" t="s">
        <v>137</v>
      </c>
      <c r="F101" s="14"/>
      <c r="G101" s="15">
        <f>SUM(G102:G105)</f>
        <v>4984</v>
      </c>
    </row>
    <row r="102" spans="1:7" s="98" customFormat="1" ht="48" customHeight="1" x14ac:dyDescent="0.25">
      <c r="A102" s="29" t="s">
        <v>113</v>
      </c>
      <c r="B102" s="13" t="s">
        <v>0</v>
      </c>
      <c r="C102" s="13" t="s">
        <v>58</v>
      </c>
      <c r="D102" s="13" t="s">
        <v>4</v>
      </c>
      <c r="E102" s="13" t="s">
        <v>137</v>
      </c>
      <c r="F102" s="14" t="s">
        <v>19</v>
      </c>
      <c r="G102" s="15">
        <v>73.599999999999994</v>
      </c>
    </row>
    <row r="103" spans="1:7" s="98" customFormat="1" ht="34.200000000000003" customHeight="1" x14ac:dyDescent="0.25">
      <c r="A103" s="29" t="s">
        <v>115</v>
      </c>
      <c r="B103" s="13" t="s">
        <v>0</v>
      </c>
      <c r="C103" s="13" t="s">
        <v>58</v>
      </c>
      <c r="D103" s="13" t="s">
        <v>4</v>
      </c>
      <c r="E103" s="13" t="s">
        <v>137</v>
      </c>
      <c r="F103" s="14" t="s">
        <v>20</v>
      </c>
      <c r="G103" s="15">
        <v>25</v>
      </c>
    </row>
    <row r="104" spans="1:7" s="98" customFormat="1" ht="21" customHeight="1" x14ac:dyDescent="0.25">
      <c r="A104" s="29" t="s">
        <v>108</v>
      </c>
      <c r="B104" s="13" t="s">
        <v>0</v>
      </c>
      <c r="C104" s="13" t="s">
        <v>58</v>
      </c>
      <c r="D104" s="13" t="s">
        <v>4</v>
      </c>
      <c r="E104" s="13" t="s">
        <v>137</v>
      </c>
      <c r="F104" s="14" t="s">
        <v>109</v>
      </c>
      <c r="G104" s="15">
        <v>3385.4</v>
      </c>
    </row>
    <row r="105" spans="1:7" s="98" customFormat="1" ht="31.2" customHeight="1" x14ac:dyDescent="0.25">
      <c r="A105" s="29" t="s">
        <v>121</v>
      </c>
      <c r="B105" s="13" t="s">
        <v>0</v>
      </c>
      <c r="C105" s="13" t="s">
        <v>58</v>
      </c>
      <c r="D105" s="13" t="s">
        <v>4</v>
      </c>
      <c r="E105" s="13" t="s">
        <v>137</v>
      </c>
      <c r="F105" s="14" t="s">
        <v>111</v>
      </c>
      <c r="G105" s="15">
        <v>1500</v>
      </c>
    </row>
    <row r="106" spans="1:7" s="98" customFormat="1" ht="62.4" x14ac:dyDescent="0.25">
      <c r="A106" s="28" t="s">
        <v>83</v>
      </c>
      <c r="B106" s="18" t="s">
        <v>0</v>
      </c>
      <c r="C106" s="18" t="s">
        <v>58</v>
      </c>
      <c r="D106" s="18" t="s">
        <v>10</v>
      </c>
      <c r="E106" s="18"/>
      <c r="F106" s="14"/>
      <c r="G106" s="15">
        <f>G109+G116+G113+G107</f>
        <v>7697.5</v>
      </c>
    </row>
    <row r="107" spans="1:7" s="98" customFormat="1" x14ac:dyDescent="0.25">
      <c r="A107" s="28" t="s">
        <v>343</v>
      </c>
      <c r="B107" s="18" t="s">
        <v>0</v>
      </c>
      <c r="C107" s="18" t="s">
        <v>58</v>
      </c>
      <c r="D107" s="18" t="s">
        <v>10</v>
      </c>
      <c r="E107" s="18" t="s">
        <v>342</v>
      </c>
      <c r="F107" s="14"/>
      <c r="G107" s="15">
        <f>G108</f>
        <v>0</v>
      </c>
    </row>
    <row r="108" spans="1:7" s="98" customFormat="1" ht="31.2" x14ac:dyDescent="0.25">
      <c r="A108" s="29" t="s">
        <v>121</v>
      </c>
      <c r="B108" s="18" t="s">
        <v>0</v>
      </c>
      <c r="C108" s="18" t="s">
        <v>58</v>
      </c>
      <c r="D108" s="18" t="s">
        <v>10</v>
      </c>
      <c r="E108" s="18" t="s">
        <v>342</v>
      </c>
      <c r="F108" s="14" t="s">
        <v>111</v>
      </c>
      <c r="G108" s="15"/>
    </row>
    <row r="109" spans="1:7" s="98" customFormat="1" ht="31.2" x14ac:dyDescent="0.25">
      <c r="A109" s="28" t="s">
        <v>143</v>
      </c>
      <c r="B109" s="18" t="s">
        <v>0</v>
      </c>
      <c r="C109" s="18" t="s">
        <v>58</v>
      </c>
      <c r="D109" s="18" t="s">
        <v>10</v>
      </c>
      <c r="E109" s="18" t="s">
        <v>91</v>
      </c>
      <c r="F109" s="14"/>
      <c r="G109" s="15">
        <f>SUM(G110:G112)</f>
        <v>5808</v>
      </c>
    </row>
    <row r="110" spans="1:7" s="98" customFormat="1" ht="50.25" customHeight="1" x14ac:dyDescent="0.25">
      <c r="A110" s="29" t="s">
        <v>113</v>
      </c>
      <c r="B110" s="18" t="s">
        <v>0</v>
      </c>
      <c r="C110" s="18" t="s">
        <v>58</v>
      </c>
      <c r="D110" s="18" t="s">
        <v>10</v>
      </c>
      <c r="E110" s="18" t="s">
        <v>91</v>
      </c>
      <c r="F110" s="14" t="s">
        <v>19</v>
      </c>
      <c r="G110" s="15">
        <v>0</v>
      </c>
    </row>
    <row r="111" spans="1:7" s="98" customFormat="1" ht="34.950000000000003" customHeight="1" x14ac:dyDescent="0.25">
      <c r="A111" s="29" t="s">
        <v>107</v>
      </c>
      <c r="B111" s="18" t="s">
        <v>0</v>
      </c>
      <c r="C111" s="18" t="s">
        <v>58</v>
      </c>
      <c r="D111" s="18" t="s">
        <v>10</v>
      </c>
      <c r="E111" s="18" t="s">
        <v>91</v>
      </c>
      <c r="F111" s="14" t="s">
        <v>20</v>
      </c>
      <c r="G111" s="15">
        <v>0</v>
      </c>
    </row>
    <row r="112" spans="1:7" s="98" customFormat="1" ht="30.6" customHeight="1" x14ac:dyDescent="0.25">
      <c r="A112" s="30" t="s">
        <v>121</v>
      </c>
      <c r="B112" s="18" t="s">
        <v>0</v>
      </c>
      <c r="C112" s="18" t="s">
        <v>58</v>
      </c>
      <c r="D112" s="18" t="s">
        <v>10</v>
      </c>
      <c r="E112" s="18" t="s">
        <v>91</v>
      </c>
      <c r="F112" s="14" t="s">
        <v>111</v>
      </c>
      <c r="G112" s="15">
        <f>2904+2724+180</f>
        <v>5808</v>
      </c>
    </row>
    <row r="113" spans="1:7" s="98" customFormat="1" ht="46.8" x14ac:dyDescent="0.25">
      <c r="A113" s="32" t="s">
        <v>145</v>
      </c>
      <c r="B113" s="18" t="s">
        <v>0</v>
      </c>
      <c r="C113" s="18" t="s">
        <v>58</v>
      </c>
      <c r="D113" s="18" t="s">
        <v>10</v>
      </c>
      <c r="E113" s="18" t="s">
        <v>144</v>
      </c>
      <c r="F113" s="14"/>
      <c r="G113" s="15">
        <f>G114+G115</f>
        <v>1.4155343563970746E-15</v>
      </c>
    </row>
    <row r="114" spans="1:7" s="98" customFormat="1" ht="49.5" customHeight="1" x14ac:dyDescent="0.25">
      <c r="A114" s="29" t="s">
        <v>113</v>
      </c>
      <c r="B114" s="18" t="s">
        <v>0</v>
      </c>
      <c r="C114" s="18" t="s">
        <v>58</v>
      </c>
      <c r="D114" s="18" t="s">
        <v>10</v>
      </c>
      <c r="E114" s="18" t="s">
        <v>144</v>
      </c>
      <c r="F114" s="14" t="s">
        <v>19</v>
      </c>
      <c r="G114" s="15">
        <f>20.1-20-0.1</f>
        <v>1.4155343563970746E-15</v>
      </c>
    </row>
    <row r="115" spans="1:7" ht="33" customHeight="1" x14ac:dyDescent="0.25">
      <c r="A115" s="30" t="s">
        <v>121</v>
      </c>
      <c r="B115" s="18" t="s">
        <v>0</v>
      </c>
      <c r="C115" s="18" t="s">
        <v>58</v>
      </c>
      <c r="D115" s="18" t="s">
        <v>10</v>
      </c>
      <c r="E115" s="18" t="s">
        <v>144</v>
      </c>
      <c r="F115" s="14" t="s">
        <v>111</v>
      </c>
      <c r="G115" s="15"/>
    </row>
    <row r="116" spans="1:7" ht="93.6" x14ac:dyDescent="0.25">
      <c r="A116" s="33" t="s">
        <v>184</v>
      </c>
      <c r="B116" s="18" t="s">
        <v>0</v>
      </c>
      <c r="C116" s="18" t="s">
        <v>58</v>
      </c>
      <c r="D116" s="18" t="s">
        <v>10</v>
      </c>
      <c r="E116" s="18" t="s">
        <v>84</v>
      </c>
      <c r="F116" s="14"/>
      <c r="G116" s="15">
        <f>SUM(G117:G118)</f>
        <v>1889.5</v>
      </c>
    </row>
    <row r="117" spans="1:7" ht="49.5" customHeight="1" x14ac:dyDescent="0.25">
      <c r="A117" s="29" t="s">
        <v>113</v>
      </c>
      <c r="B117" s="18" t="s">
        <v>0</v>
      </c>
      <c r="C117" s="18" t="s">
        <v>58</v>
      </c>
      <c r="D117" s="18" t="s">
        <v>10</v>
      </c>
      <c r="E117" s="18" t="s">
        <v>84</v>
      </c>
      <c r="F117" s="14" t="s">
        <v>19</v>
      </c>
      <c r="G117" s="15">
        <v>27.7</v>
      </c>
    </row>
    <row r="118" spans="1:7" ht="35.25" customHeight="1" x14ac:dyDescent="0.25">
      <c r="A118" s="29" t="s">
        <v>110</v>
      </c>
      <c r="B118" s="18" t="s">
        <v>0</v>
      </c>
      <c r="C118" s="18" t="s">
        <v>58</v>
      </c>
      <c r="D118" s="18" t="s">
        <v>10</v>
      </c>
      <c r="E118" s="18" t="s">
        <v>84</v>
      </c>
      <c r="F118" s="14" t="s">
        <v>111</v>
      </c>
      <c r="G118" s="15">
        <f>546.3+1284.6+30.9</f>
        <v>1861.8</v>
      </c>
    </row>
    <row r="119" spans="1:7" ht="78" x14ac:dyDescent="0.25">
      <c r="A119" s="29" t="s">
        <v>571</v>
      </c>
      <c r="B119" s="18" t="s">
        <v>0</v>
      </c>
      <c r="C119" s="18">
        <v>1</v>
      </c>
      <c r="D119" s="18" t="s">
        <v>5</v>
      </c>
      <c r="E119" s="18"/>
      <c r="F119" s="29"/>
      <c r="G119" s="15">
        <f>G120</f>
        <v>89221.099999999991</v>
      </c>
    </row>
    <row r="120" spans="1:7" ht="31.95" customHeight="1" x14ac:dyDescent="0.25">
      <c r="A120" s="29" t="s">
        <v>247</v>
      </c>
      <c r="B120" s="18" t="s">
        <v>0</v>
      </c>
      <c r="C120" s="18" t="s">
        <v>58</v>
      </c>
      <c r="D120" s="18" t="s">
        <v>5</v>
      </c>
      <c r="E120" s="18" t="s">
        <v>246</v>
      </c>
      <c r="F120" s="14"/>
      <c r="G120" s="15">
        <f>G121+G122</f>
        <v>89221.099999999991</v>
      </c>
    </row>
    <row r="121" spans="1:7" ht="31.2" x14ac:dyDescent="0.25">
      <c r="A121" s="29" t="s">
        <v>121</v>
      </c>
      <c r="B121" s="18" t="s">
        <v>0</v>
      </c>
      <c r="C121" s="18" t="s">
        <v>58</v>
      </c>
      <c r="D121" s="18" t="s">
        <v>5</v>
      </c>
      <c r="E121" s="18" t="s">
        <v>246</v>
      </c>
      <c r="F121" s="14" t="s">
        <v>111</v>
      </c>
      <c r="G121" s="15">
        <v>89183.9</v>
      </c>
    </row>
    <row r="122" spans="1:7" x14ac:dyDescent="0.25">
      <c r="A122" s="29" t="s">
        <v>21</v>
      </c>
      <c r="B122" s="18" t="s">
        <v>0</v>
      </c>
      <c r="C122" s="18" t="s">
        <v>58</v>
      </c>
      <c r="D122" s="18" t="s">
        <v>5</v>
      </c>
      <c r="E122" s="18" t="s">
        <v>246</v>
      </c>
      <c r="F122" s="14" t="s">
        <v>22</v>
      </c>
      <c r="G122" s="15">
        <v>37.200000000000003</v>
      </c>
    </row>
    <row r="123" spans="1:7" s="98" customFormat="1" ht="46.8" x14ac:dyDescent="0.25">
      <c r="A123" s="29" t="s">
        <v>427</v>
      </c>
      <c r="B123" s="18" t="s">
        <v>222</v>
      </c>
      <c r="C123" s="18" t="s">
        <v>58</v>
      </c>
      <c r="D123" s="18" t="s">
        <v>7</v>
      </c>
      <c r="E123" s="18"/>
      <c r="F123" s="14"/>
      <c r="G123" s="15">
        <f>G124</f>
        <v>518.6</v>
      </c>
    </row>
    <row r="124" spans="1:7" s="98" customFormat="1" ht="46.8" x14ac:dyDescent="0.25">
      <c r="A124" s="29" t="s">
        <v>427</v>
      </c>
      <c r="B124" s="18" t="s">
        <v>0</v>
      </c>
      <c r="C124" s="18" t="s">
        <v>58</v>
      </c>
      <c r="D124" s="18" t="s">
        <v>7</v>
      </c>
      <c r="E124" s="18" t="s">
        <v>223</v>
      </c>
      <c r="F124" s="14"/>
      <c r="G124" s="15">
        <f>G125</f>
        <v>518.6</v>
      </c>
    </row>
    <row r="125" spans="1:7" s="98" customFormat="1" ht="19.95" customHeight="1" x14ac:dyDescent="0.25">
      <c r="A125" s="29" t="s">
        <v>9</v>
      </c>
      <c r="B125" s="18" t="s">
        <v>0</v>
      </c>
      <c r="C125" s="18" t="s">
        <v>58</v>
      </c>
      <c r="D125" s="18" t="s">
        <v>7</v>
      </c>
      <c r="E125" s="18" t="s">
        <v>223</v>
      </c>
      <c r="F125" s="14" t="s">
        <v>25</v>
      </c>
      <c r="G125" s="15">
        <v>518.6</v>
      </c>
    </row>
    <row r="126" spans="1:7" s="98" customFormat="1" ht="46.8" x14ac:dyDescent="0.25">
      <c r="A126" s="29" t="s">
        <v>192</v>
      </c>
      <c r="B126" s="18" t="s">
        <v>0</v>
      </c>
      <c r="C126" s="18" t="s">
        <v>58</v>
      </c>
      <c r="D126" s="18" t="s">
        <v>480</v>
      </c>
      <c r="E126" s="18"/>
      <c r="F126" s="14"/>
      <c r="G126" s="15">
        <f>G127</f>
        <v>7018.5</v>
      </c>
    </row>
    <row r="127" spans="1:7" s="98" customFormat="1" ht="19.95" customHeight="1" x14ac:dyDescent="0.25">
      <c r="A127" s="29" t="s">
        <v>337</v>
      </c>
      <c r="B127" s="18" t="s">
        <v>0</v>
      </c>
      <c r="C127" s="18" t="s">
        <v>58</v>
      </c>
      <c r="D127" s="18" t="s">
        <v>480</v>
      </c>
      <c r="E127" s="18" t="s">
        <v>336</v>
      </c>
      <c r="F127" s="14"/>
      <c r="G127" s="15">
        <f>SUM(G128:G130)</f>
        <v>7018.5</v>
      </c>
    </row>
    <row r="128" spans="1:7" s="98" customFormat="1" ht="31.2" x14ac:dyDescent="0.25">
      <c r="A128" s="29" t="s">
        <v>18</v>
      </c>
      <c r="B128" s="18" t="s">
        <v>0</v>
      </c>
      <c r="C128" s="18" t="s">
        <v>58</v>
      </c>
      <c r="D128" s="18" t="s">
        <v>480</v>
      </c>
      <c r="E128" s="18" t="s">
        <v>336</v>
      </c>
      <c r="F128" s="14" t="s">
        <v>19</v>
      </c>
      <c r="G128" s="15"/>
    </row>
    <row r="129" spans="1:7" s="98" customFormat="1" ht="33" customHeight="1" x14ac:dyDescent="0.25">
      <c r="A129" s="29" t="s">
        <v>115</v>
      </c>
      <c r="B129" s="18" t="s">
        <v>0</v>
      </c>
      <c r="C129" s="18" t="s">
        <v>58</v>
      </c>
      <c r="D129" s="18" t="s">
        <v>480</v>
      </c>
      <c r="E129" s="18" t="s">
        <v>336</v>
      </c>
      <c r="F129" s="14" t="s">
        <v>20</v>
      </c>
      <c r="G129" s="15">
        <v>127</v>
      </c>
    </row>
    <row r="130" spans="1:7" s="98" customFormat="1" ht="36" customHeight="1" x14ac:dyDescent="0.25">
      <c r="A130" s="29" t="s">
        <v>116</v>
      </c>
      <c r="B130" s="18" t="s">
        <v>0</v>
      </c>
      <c r="C130" s="18" t="s">
        <v>58</v>
      </c>
      <c r="D130" s="18" t="s">
        <v>480</v>
      </c>
      <c r="E130" s="18" t="s">
        <v>336</v>
      </c>
      <c r="F130" s="14" t="s">
        <v>111</v>
      </c>
      <c r="G130" s="15">
        <v>6891.5</v>
      </c>
    </row>
    <row r="131" spans="1:7" s="98" customFormat="1" ht="31.2" x14ac:dyDescent="0.25">
      <c r="A131" s="29" t="s">
        <v>481</v>
      </c>
      <c r="B131" s="18" t="s">
        <v>0</v>
      </c>
      <c r="C131" s="18" t="s">
        <v>58</v>
      </c>
      <c r="D131" s="18" t="s">
        <v>8</v>
      </c>
      <c r="E131" s="18"/>
      <c r="F131" s="14"/>
      <c r="G131" s="15">
        <f>SUM(G132)</f>
        <v>4161.6000000000004</v>
      </c>
    </row>
    <row r="132" spans="1:7" s="98" customFormat="1" ht="62.4" x14ac:dyDescent="0.25">
      <c r="A132" s="29" t="s">
        <v>203</v>
      </c>
      <c r="B132" s="18" t="s">
        <v>0</v>
      </c>
      <c r="C132" s="18" t="s">
        <v>58</v>
      </c>
      <c r="D132" s="18" t="s">
        <v>8</v>
      </c>
      <c r="E132" s="13" t="s">
        <v>204</v>
      </c>
      <c r="F132" s="13"/>
      <c r="G132" s="15">
        <f>SUM(G133:G134)</f>
        <v>4161.6000000000004</v>
      </c>
    </row>
    <row r="133" spans="1:7" s="98" customFormat="1" ht="31.2" customHeight="1" x14ac:dyDescent="0.25">
      <c r="A133" s="29" t="s">
        <v>114</v>
      </c>
      <c r="B133" s="18" t="s">
        <v>0</v>
      </c>
      <c r="C133" s="18" t="s">
        <v>58</v>
      </c>
      <c r="D133" s="18" t="s">
        <v>8</v>
      </c>
      <c r="E133" s="13" t="s">
        <v>204</v>
      </c>
      <c r="F133" s="13" t="s">
        <v>19</v>
      </c>
      <c r="G133" s="15">
        <v>61.5</v>
      </c>
    </row>
    <row r="134" spans="1:7" s="98" customFormat="1" ht="33" customHeight="1" x14ac:dyDescent="0.25">
      <c r="A134" s="30" t="s">
        <v>116</v>
      </c>
      <c r="B134" s="18" t="s">
        <v>0</v>
      </c>
      <c r="C134" s="18" t="s">
        <v>58</v>
      </c>
      <c r="D134" s="18" t="s">
        <v>8</v>
      </c>
      <c r="E134" s="13" t="s">
        <v>204</v>
      </c>
      <c r="F134" s="13" t="s">
        <v>111</v>
      </c>
      <c r="G134" s="15">
        <v>4100.1000000000004</v>
      </c>
    </row>
    <row r="135" spans="1:7" s="98" customFormat="1" ht="33" customHeight="1" x14ac:dyDescent="0.25">
      <c r="A135" s="29" t="s">
        <v>531</v>
      </c>
      <c r="B135" s="18" t="s">
        <v>0</v>
      </c>
      <c r="C135" s="18" t="s">
        <v>58</v>
      </c>
      <c r="D135" s="18" t="s">
        <v>282</v>
      </c>
      <c r="E135" s="18"/>
      <c r="F135" s="14"/>
      <c r="G135" s="15">
        <f>SUM(G136+G138)</f>
        <v>589.6</v>
      </c>
    </row>
    <row r="136" spans="1:7" s="98" customFormat="1" ht="19.5" customHeight="1" x14ac:dyDescent="0.25">
      <c r="A136" s="29" t="s">
        <v>532</v>
      </c>
      <c r="B136" s="18" t="s">
        <v>0</v>
      </c>
      <c r="C136" s="18" t="s">
        <v>58</v>
      </c>
      <c r="D136" s="18" t="s">
        <v>282</v>
      </c>
      <c r="E136" s="18" t="s">
        <v>530</v>
      </c>
      <c r="F136" s="14"/>
      <c r="G136" s="15">
        <f>SUM(G137)</f>
        <v>589.6</v>
      </c>
    </row>
    <row r="137" spans="1:7" s="98" customFormat="1" ht="31.2" customHeight="1" x14ac:dyDescent="0.25">
      <c r="A137" s="29" t="s">
        <v>116</v>
      </c>
      <c r="B137" s="18" t="s">
        <v>0</v>
      </c>
      <c r="C137" s="18" t="s">
        <v>58</v>
      </c>
      <c r="D137" s="18" t="s">
        <v>282</v>
      </c>
      <c r="E137" s="18" t="s">
        <v>530</v>
      </c>
      <c r="F137" s="14" t="s">
        <v>111</v>
      </c>
      <c r="G137" s="15">
        <v>589.6</v>
      </c>
    </row>
    <row r="138" spans="1:7" s="98" customFormat="1" ht="31.5" customHeight="1" x14ac:dyDescent="0.25">
      <c r="A138" s="29" t="s">
        <v>441</v>
      </c>
      <c r="B138" s="18" t="s">
        <v>0</v>
      </c>
      <c r="C138" s="18" t="s">
        <v>58</v>
      </c>
      <c r="D138" s="18" t="s">
        <v>286</v>
      </c>
      <c r="E138" s="18"/>
      <c r="F138" s="14"/>
      <c r="G138" s="15">
        <f>SUM(G141+G139)</f>
        <v>0</v>
      </c>
    </row>
    <row r="139" spans="1:7" s="98" customFormat="1" ht="48" customHeight="1" x14ac:dyDescent="0.25">
      <c r="A139" s="29" t="s">
        <v>288</v>
      </c>
      <c r="B139" s="18" t="s">
        <v>0</v>
      </c>
      <c r="C139" s="18" t="s">
        <v>58</v>
      </c>
      <c r="D139" s="18" t="s">
        <v>286</v>
      </c>
      <c r="E139" s="18" t="s">
        <v>289</v>
      </c>
      <c r="F139" s="14"/>
      <c r="G139" s="15">
        <f>SUM(G140)</f>
        <v>0</v>
      </c>
    </row>
    <row r="140" spans="1:7" s="98" customFormat="1" ht="34.950000000000003" customHeight="1" x14ac:dyDescent="0.25">
      <c r="A140" s="29" t="s">
        <v>110</v>
      </c>
      <c r="B140" s="18" t="s">
        <v>0</v>
      </c>
      <c r="C140" s="18" t="s">
        <v>58</v>
      </c>
      <c r="D140" s="18" t="s">
        <v>286</v>
      </c>
      <c r="E140" s="18" t="s">
        <v>289</v>
      </c>
      <c r="F140" s="14" t="s">
        <v>111</v>
      </c>
      <c r="G140" s="15"/>
    </row>
    <row r="141" spans="1:7" s="98" customFormat="1" ht="48" customHeight="1" x14ac:dyDescent="0.25">
      <c r="A141" s="29" t="s">
        <v>285</v>
      </c>
      <c r="B141" s="18" t="s">
        <v>0</v>
      </c>
      <c r="C141" s="18" t="s">
        <v>58</v>
      </c>
      <c r="D141" s="18" t="s">
        <v>286</v>
      </c>
      <c r="E141" s="18" t="s">
        <v>287</v>
      </c>
      <c r="F141" s="14"/>
      <c r="G141" s="15">
        <f>SUM(G142)</f>
        <v>0</v>
      </c>
    </row>
    <row r="142" spans="1:7" s="98" customFormat="1" ht="36" customHeight="1" x14ac:dyDescent="0.25">
      <c r="A142" s="29" t="s">
        <v>110</v>
      </c>
      <c r="B142" s="18" t="s">
        <v>0</v>
      </c>
      <c r="C142" s="18" t="s">
        <v>58</v>
      </c>
      <c r="D142" s="18" t="s">
        <v>286</v>
      </c>
      <c r="E142" s="18" t="s">
        <v>287</v>
      </c>
      <c r="F142" s="14" t="s">
        <v>111</v>
      </c>
      <c r="G142" s="15"/>
    </row>
    <row r="143" spans="1:7" s="98" customFormat="1" ht="20.399999999999999" customHeight="1" x14ac:dyDescent="0.25">
      <c r="A143" s="29" t="s">
        <v>579</v>
      </c>
      <c r="B143" s="18" t="s">
        <v>0</v>
      </c>
      <c r="C143" s="18" t="s">
        <v>58</v>
      </c>
      <c r="D143" s="18" t="s">
        <v>578</v>
      </c>
      <c r="E143" s="18"/>
      <c r="F143" s="14"/>
      <c r="G143" s="15">
        <f>G146+G148+G144</f>
        <v>109037.8</v>
      </c>
    </row>
    <row r="144" spans="1:7" s="98" customFormat="1" ht="107.4" customHeight="1" x14ac:dyDescent="0.25">
      <c r="A144" s="29" t="s">
        <v>588</v>
      </c>
      <c r="B144" s="18" t="s">
        <v>0</v>
      </c>
      <c r="C144" s="18" t="s">
        <v>58</v>
      </c>
      <c r="D144" s="18" t="s">
        <v>578</v>
      </c>
      <c r="E144" s="18" t="s">
        <v>352</v>
      </c>
      <c r="F144" s="14"/>
      <c r="G144" s="15">
        <f>G145</f>
        <v>1953</v>
      </c>
    </row>
    <row r="145" spans="1:7" s="98" customFormat="1" ht="32.4" customHeight="1" x14ac:dyDescent="0.25">
      <c r="A145" s="29" t="s">
        <v>110</v>
      </c>
      <c r="B145" s="18" t="s">
        <v>0</v>
      </c>
      <c r="C145" s="18" t="s">
        <v>58</v>
      </c>
      <c r="D145" s="18" t="s">
        <v>578</v>
      </c>
      <c r="E145" s="18" t="s">
        <v>352</v>
      </c>
      <c r="F145" s="14" t="s">
        <v>111</v>
      </c>
      <c r="G145" s="15">
        <v>1953</v>
      </c>
    </row>
    <row r="146" spans="1:7" s="98" customFormat="1" ht="46.2" customHeight="1" x14ac:dyDescent="0.25">
      <c r="A146" s="29" t="s">
        <v>288</v>
      </c>
      <c r="B146" s="18" t="s">
        <v>0</v>
      </c>
      <c r="C146" s="18" t="s">
        <v>58</v>
      </c>
      <c r="D146" s="18" t="s">
        <v>578</v>
      </c>
      <c r="E146" s="18" t="s">
        <v>289</v>
      </c>
      <c r="F146" s="14"/>
      <c r="G146" s="15">
        <f>G147</f>
        <v>5622.5</v>
      </c>
    </row>
    <row r="147" spans="1:7" s="98" customFormat="1" ht="36" customHeight="1" x14ac:dyDescent="0.25">
      <c r="A147" s="29" t="s">
        <v>110</v>
      </c>
      <c r="B147" s="18" t="s">
        <v>0</v>
      </c>
      <c r="C147" s="18" t="s">
        <v>58</v>
      </c>
      <c r="D147" s="18" t="s">
        <v>578</v>
      </c>
      <c r="E147" s="18" t="s">
        <v>289</v>
      </c>
      <c r="F147" s="14" t="s">
        <v>111</v>
      </c>
      <c r="G147" s="15">
        <v>5622.5</v>
      </c>
    </row>
    <row r="148" spans="1:7" s="98" customFormat="1" ht="103.95" customHeight="1" x14ac:dyDescent="0.25">
      <c r="A148" s="29" t="s">
        <v>584</v>
      </c>
      <c r="B148" s="18" t="s">
        <v>0</v>
      </c>
      <c r="C148" s="18" t="s">
        <v>58</v>
      </c>
      <c r="D148" s="18" t="s">
        <v>578</v>
      </c>
      <c r="E148" s="18" t="s">
        <v>585</v>
      </c>
      <c r="F148" s="14"/>
      <c r="G148" s="15">
        <f>G149</f>
        <v>101462.3</v>
      </c>
    </row>
    <row r="149" spans="1:7" s="98" customFormat="1" ht="36" customHeight="1" x14ac:dyDescent="0.25">
      <c r="A149" s="29" t="s">
        <v>121</v>
      </c>
      <c r="B149" s="18" t="s">
        <v>0</v>
      </c>
      <c r="C149" s="18" t="s">
        <v>58</v>
      </c>
      <c r="D149" s="18" t="s">
        <v>578</v>
      </c>
      <c r="E149" s="18" t="s">
        <v>585</v>
      </c>
      <c r="F149" s="14" t="s">
        <v>111</v>
      </c>
      <c r="G149" s="15">
        <v>101462.3</v>
      </c>
    </row>
    <row r="150" spans="1:7" s="98" customFormat="1" x14ac:dyDescent="0.25">
      <c r="A150" s="28" t="s">
        <v>452</v>
      </c>
      <c r="B150" s="13" t="s">
        <v>1</v>
      </c>
      <c r="C150" s="13"/>
      <c r="D150" s="13"/>
      <c r="E150" s="13"/>
      <c r="F150" s="14"/>
      <c r="G150" s="15">
        <f>SUM(G151)</f>
        <v>12219684.000000002</v>
      </c>
    </row>
    <row r="151" spans="1:7" s="98" customFormat="1" ht="63" customHeight="1" x14ac:dyDescent="0.25">
      <c r="A151" s="28" t="s">
        <v>558</v>
      </c>
      <c r="B151" s="13" t="s">
        <v>1</v>
      </c>
      <c r="C151" s="13" t="s">
        <v>58</v>
      </c>
      <c r="D151" s="13"/>
      <c r="E151" s="13"/>
      <c r="F151" s="14"/>
      <c r="G151" s="15">
        <f>SUM(G152+G176)</f>
        <v>12219684.000000002</v>
      </c>
    </row>
    <row r="152" spans="1:7" s="98" customFormat="1" ht="31.2" x14ac:dyDescent="0.25">
      <c r="A152" s="28" t="s">
        <v>546</v>
      </c>
      <c r="B152" s="13" t="s">
        <v>1</v>
      </c>
      <c r="C152" s="13" t="s">
        <v>58</v>
      </c>
      <c r="D152" s="13" t="s">
        <v>0</v>
      </c>
      <c r="E152" s="13"/>
      <c r="F152" s="14"/>
      <c r="G152" s="15">
        <f>SUM(G167+G153+G159+G172+G163+G161+G165+G170+G174+G157)</f>
        <v>12188786.600000001</v>
      </c>
    </row>
    <row r="153" spans="1:7" s="98" customFormat="1" ht="31.2" x14ac:dyDescent="0.25">
      <c r="A153" s="29" t="s">
        <v>545</v>
      </c>
      <c r="B153" s="13" t="s">
        <v>1</v>
      </c>
      <c r="C153" s="13" t="s">
        <v>58</v>
      </c>
      <c r="D153" s="13" t="s">
        <v>0</v>
      </c>
      <c r="E153" s="13" t="s">
        <v>214</v>
      </c>
      <c r="F153" s="14"/>
      <c r="G153" s="15">
        <f>G154+G156+G155</f>
        <v>0</v>
      </c>
    </row>
    <row r="154" spans="1:7" s="98" customFormat="1" ht="31.2" x14ac:dyDescent="0.25">
      <c r="A154" s="29" t="s">
        <v>115</v>
      </c>
      <c r="B154" s="13" t="s">
        <v>1</v>
      </c>
      <c r="C154" s="13" t="s">
        <v>58</v>
      </c>
      <c r="D154" s="13" t="s">
        <v>0</v>
      </c>
      <c r="E154" s="13" t="s">
        <v>214</v>
      </c>
      <c r="F154" s="14" t="s">
        <v>20</v>
      </c>
      <c r="G154" s="15"/>
    </row>
    <row r="155" spans="1:7" s="98" customFormat="1" ht="31.2" x14ac:dyDescent="0.25">
      <c r="A155" s="29" t="s">
        <v>118</v>
      </c>
      <c r="B155" s="13" t="s">
        <v>1</v>
      </c>
      <c r="C155" s="13" t="s">
        <v>58</v>
      </c>
      <c r="D155" s="13" t="s">
        <v>0</v>
      </c>
      <c r="E155" s="13" t="s">
        <v>214</v>
      </c>
      <c r="F155" s="14" t="s">
        <v>119</v>
      </c>
      <c r="G155" s="15"/>
    </row>
    <row r="156" spans="1:7" s="98" customFormat="1" ht="31.2" x14ac:dyDescent="0.25">
      <c r="A156" s="29" t="s">
        <v>121</v>
      </c>
      <c r="B156" s="13" t="s">
        <v>1</v>
      </c>
      <c r="C156" s="13" t="s">
        <v>58</v>
      </c>
      <c r="D156" s="13" t="s">
        <v>0</v>
      </c>
      <c r="E156" s="13" t="s">
        <v>214</v>
      </c>
      <c r="F156" s="14" t="s">
        <v>111</v>
      </c>
      <c r="G156" s="15"/>
    </row>
    <row r="157" spans="1:7" s="98" customFormat="1" x14ac:dyDescent="0.25">
      <c r="A157" s="29" t="s">
        <v>594</v>
      </c>
      <c r="B157" s="13" t="s">
        <v>1</v>
      </c>
      <c r="C157" s="13" t="s">
        <v>58</v>
      </c>
      <c r="D157" s="13" t="s">
        <v>0</v>
      </c>
      <c r="E157" s="13" t="s">
        <v>593</v>
      </c>
      <c r="F157" s="14"/>
      <c r="G157" s="15">
        <f>G158</f>
        <v>12.8</v>
      </c>
    </row>
    <row r="158" spans="1:7" s="98" customFormat="1" ht="31.2" x14ac:dyDescent="0.25">
      <c r="A158" s="29" t="s">
        <v>115</v>
      </c>
      <c r="B158" s="13" t="s">
        <v>1</v>
      </c>
      <c r="C158" s="13" t="s">
        <v>58</v>
      </c>
      <c r="D158" s="13" t="s">
        <v>0</v>
      </c>
      <c r="E158" s="13" t="s">
        <v>593</v>
      </c>
      <c r="F158" s="14" t="s">
        <v>20</v>
      </c>
      <c r="G158" s="15">
        <v>12.8</v>
      </c>
    </row>
    <row r="159" spans="1:7" s="98" customFormat="1" ht="124.8" x14ac:dyDescent="0.25">
      <c r="A159" s="29" t="s">
        <v>466</v>
      </c>
      <c r="B159" s="13" t="s">
        <v>1</v>
      </c>
      <c r="C159" s="13" t="s">
        <v>58</v>
      </c>
      <c r="D159" s="13" t="s">
        <v>0</v>
      </c>
      <c r="E159" s="13" t="s">
        <v>333</v>
      </c>
      <c r="F159" s="14"/>
      <c r="G159" s="15">
        <f>SUM(G160)</f>
        <v>41250</v>
      </c>
    </row>
    <row r="160" spans="1:7" s="98" customFormat="1" ht="31.2" x14ac:dyDescent="0.25">
      <c r="A160" s="29" t="s">
        <v>118</v>
      </c>
      <c r="B160" s="13" t="s">
        <v>1</v>
      </c>
      <c r="C160" s="13" t="s">
        <v>58</v>
      </c>
      <c r="D160" s="13" t="s">
        <v>0</v>
      </c>
      <c r="E160" s="13" t="s">
        <v>333</v>
      </c>
      <c r="F160" s="14" t="s">
        <v>119</v>
      </c>
      <c r="G160" s="15">
        <f>28250+13000</f>
        <v>41250</v>
      </c>
    </row>
    <row r="161" spans="1:7" s="98" customFormat="1" x14ac:dyDescent="0.25">
      <c r="A161" s="29" t="s">
        <v>474</v>
      </c>
      <c r="B161" s="13" t="s">
        <v>1</v>
      </c>
      <c r="C161" s="13" t="s">
        <v>58</v>
      </c>
      <c r="D161" s="13" t="s">
        <v>0</v>
      </c>
      <c r="E161" s="13" t="s">
        <v>472</v>
      </c>
      <c r="F161" s="14"/>
      <c r="G161" s="15">
        <f>SUM(G162)</f>
        <v>11109722.800000001</v>
      </c>
    </row>
    <row r="162" spans="1:7" s="98" customFormat="1" ht="31.2" x14ac:dyDescent="0.25">
      <c r="A162" s="29" t="s">
        <v>118</v>
      </c>
      <c r="B162" s="13" t="s">
        <v>1</v>
      </c>
      <c r="C162" s="13" t="s">
        <v>58</v>
      </c>
      <c r="D162" s="13" t="s">
        <v>0</v>
      </c>
      <c r="E162" s="13" t="s">
        <v>472</v>
      </c>
      <c r="F162" s="14" t="s">
        <v>119</v>
      </c>
      <c r="G162" s="15">
        <v>11109722.800000001</v>
      </c>
    </row>
    <row r="163" spans="1:7" s="98" customFormat="1" ht="46.8" x14ac:dyDescent="0.25">
      <c r="A163" s="29" t="s">
        <v>483</v>
      </c>
      <c r="B163" s="13" t="s">
        <v>1</v>
      </c>
      <c r="C163" s="13" t="s">
        <v>58</v>
      </c>
      <c r="D163" s="13" t="s">
        <v>0</v>
      </c>
      <c r="E163" s="13" t="s">
        <v>482</v>
      </c>
      <c r="F163" s="14"/>
      <c r="G163" s="15">
        <f>SUM(G164)</f>
        <v>9267.2000000000007</v>
      </c>
    </row>
    <row r="164" spans="1:7" s="98" customFormat="1" ht="31.2" x14ac:dyDescent="0.25">
      <c r="A164" s="29" t="s">
        <v>118</v>
      </c>
      <c r="B164" s="13" t="s">
        <v>1</v>
      </c>
      <c r="C164" s="13" t="s">
        <v>58</v>
      </c>
      <c r="D164" s="13" t="s">
        <v>0</v>
      </c>
      <c r="E164" s="13" t="s">
        <v>482</v>
      </c>
      <c r="F164" s="14" t="s">
        <v>119</v>
      </c>
      <c r="G164" s="15">
        <v>9267.2000000000007</v>
      </c>
    </row>
    <row r="165" spans="1:7" s="98" customFormat="1" x14ac:dyDescent="0.25">
      <c r="A165" s="29" t="s">
        <v>475</v>
      </c>
      <c r="B165" s="13" t="s">
        <v>1</v>
      </c>
      <c r="C165" s="13" t="s">
        <v>58</v>
      </c>
      <c r="D165" s="13" t="s">
        <v>0</v>
      </c>
      <c r="E165" s="13" t="s">
        <v>471</v>
      </c>
      <c r="F165" s="14"/>
      <c r="G165" s="15">
        <f>SUM(G166)</f>
        <v>31914.9</v>
      </c>
    </row>
    <row r="166" spans="1:7" s="98" customFormat="1" ht="31.2" x14ac:dyDescent="0.25">
      <c r="A166" s="29" t="s">
        <v>118</v>
      </c>
      <c r="B166" s="13" t="s">
        <v>1</v>
      </c>
      <c r="C166" s="13" t="s">
        <v>58</v>
      </c>
      <c r="D166" s="13" t="s">
        <v>0</v>
      </c>
      <c r="E166" s="13" t="s">
        <v>471</v>
      </c>
      <c r="F166" s="14" t="s">
        <v>119</v>
      </c>
      <c r="G166" s="15">
        <v>31914.9</v>
      </c>
    </row>
    <row r="167" spans="1:7" s="98" customFormat="1" ht="78" x14ac:dyDescent="0.25">
      <c r="A167" s="28" t="s">
        <v>469</v>
      </c>
      <c r="B167" s="13" t="s">
        <v>1</v>
      </c>
      <c r="C167" s="13" t="s">
        <v>58</v>
      </c>
      <c r="D167" s="13" t="s">
        <v>0</v>
      </c>
      <c r="E167" s="13" t="s">
        <v>213</v>
      </c>
      <c r="F167" s="14"/>
      <c r="G167" s="15">
        <f>G168+G169</f>
        <v>743453.59999999986</v>
      </c>
    </row>
    <row r="168" spans="1:7" s="98" customFormat="1" ht="33.6" customHeight="1" x14ac:dyDescent="0.25">
      <c r="A168" s="29" t="s">
        <v>115</v>
      </c>
      <c r="B168" s="13" t="s">
        <v>1</v>
      </c>
      <c r="C168" s="13" t="s">
        <v>58</v>
      </c>
      <c r="D168" s="13" t="s">
        <v>0</v>
      </c>
      <c r="E168" s="13" t="s">
        <v>213</v>
      </c>
      <c r="F168" s="14" t="s">
        <v>20</v>
      </c>
      <c r="G168" s="15"/>
    </row>
    <row r="169" spans="1:7" s="98" customFormat="1" ht="30.6" customHeight="1" x14ac:dyDescent="0.25">
      <c r="A169" s="29" t="s">
        <v>118</v>
      </c>
      <c r="B169" s="13" t="s">
        <v>1</v>
      </c>
      <c r="C169" s="13" t="s">
        <v>58</v>
      </c>
      <c r="D169" s="13" t="s">
        <v>0</v>
      </c>
      <c r="E169" s="13" t="s">
        <v>213</v>
      </c>
      <c r="F169" s="14" t="s">
        <v>119</v>
      </c>
      <c r="G169" s="15">
        <f>309234.8+16275.6+132418.4+8452.3+259534.3+16566.2+88+809.9+74.1</f>
        <v>743453.59999999986</v>
      </c>
    </row>
    <row r="170" spans="1:7" s="98" customFormat="1" ht="30.6" customHeight="1" x14ac:dyDescent="0.25">
      <c r="A170" s="29" t="s">
        <v>473</v>
      </c>
      <c r="B170" s="13" t="s">
        <v>1</v>
      </c>
      <c r="C170" s="13" t="s">
        <v>58</v>
      </c>
      <c r="D170" s="13" t="s">
        <v>0</v>
      </c>
      <c r="E170" s="13" t="s">
        <v>470</v>
      </c>
      <c r="F170" s="14"/>
      <c r="G170" s="15">
        <f>SUM(G171)</f>
        <v>215229.4</v>
      </c>
    </row>
    <row r="171" spans="1:7" s="98" customFormat="1" ht="30.6" customHeight="1" x14ac:dyDescent="0.25">
      <c r="A171" s="29" t="s">
        <v>118</v>
      </c>
      <c r="B171" s="13" t="s">
        <v>1</v>
      </c>
      <c r="C171" s="13" t="s">
        <v>58</v>
      </c>
      <c r="D171" s="13" t="s">
        <v>0</v>
      </c>
      <c r="E171" s="13" t="s">
        <v>470</v>
      </c>
      <c r="F171" s="14" t="s">
        <v>119</v>
      </c>
      <c r="G171" s="15">
        <f>216157.9-928.5</f>
        <v>215229.4</v>
      </c>
    </row>
    <row r="172" spans="1:7" s="98" customFormat="1" ht="46.8" x14ac:dyDescent="0.25">
      <c r="A172" s="29" t="s">
        <v>543</v>
      </c>
      <c r="B172" s="13" t="s">
        <v>1</v>
      </c>
      <c r="C172" s="25">
        <v>1</v>
      </c>
      <c r="D172" s="13" t="s">
        <v>0</v>
      </c>
      <c r="E172" s="13" t="s">
        <v>542</v>
      </c>
      <c r="F172" s="14"/>
      <c r="G172" s="15">
        <f>SUM(G173)</f>
        <v>198.3</v>
      </c>
    </row>
    <row r="173" spans="1:7" s="98" customFormat="1" ht="30.6" customHeight="1" x14ac:dyDescent="0.25">
      <c r="A173" s="29" t="s">
        <v>118</v>
      </c>
      <c r="B173" s="13" t="s">
        <v>1</v>
      </c>
      <c r="C173" s="25">
        <v>1</v>
      </c>
      <c r="D173" s="13" t="s">
        <v>0</v>
      </c>
      <c r="E173" s="13" t="s">
        <v>542</v>
      </c>
      <c r="F173" s="14" t="s">
        <v>119</v>
      </c>
      <c r="G173" s="15">
        <v>198.3</v>
      </c>
    </row>
    <row r="174" spans="1:7" s="98" customFormat="1" ht="93.6" x14ac:dyDescent="0.25">
      <c r="A174" s="103" t="s">
        <v>536</v>
      </c>
      <c r="B174" s="13" t="s">
        <v>1</v>
      </c>
      <c r="C174" s="13" t="s">
        <v>58</v>
      </c>
      <c r="D174" s="13" t="s">
        <v>0</v>
      </c>
      <c r="E174" s="13" t="s">
        <v>328</v>
      </c>
      <c r="F174" s="14"/>
      <c r="G174" s="15">
        <f>SUM(G175)</f>
        <v>37737.600000000006</v>
      </c>
    </row>
    <row r="175" spans="1:7" s="98" customFormat="1" ht="30.6" customHeight="1" x14ac:dyDescent="0.25">
      <c r="A175" s="29" t="s">
        <v>118</v>
      </c>
      <c r="B175" s="13" t="s">
        <v>1</v>
      </c>
      <c r="C175" s="13" t="s">
        <v>58</v>
      </c>
      <c r="D175" s="13" t="s">
        <v>0</v>
      </c>
      <c r="E175" s="13" t="s">
        <v>328</v>
      </c>
      <c r="F175" s="14" t="s">
        <v>119</v>
      </c>
      <c r="G175" s="15">
        <f>6684.7+4427.2+3634.5+3022.9+709+33+152.3+665+55+35+598.7+1467.2+283.9+15589.4+379.8</f>
        <v>37737.600000000006</v>
      </c>
    </row>
    <row r="176" spans="1:7" ht="46.8" x14ac:dyDescent="0.25">
      <c r="A176" s="31" t="s">
        <v>544</v>
      </c>
      <c r="B176" s="13" t="s">
        <v>1</v>
      </c>
      <c r="C176" s="13" t="s">
        <v>58</v>
      </c>
      <c r="D176" s="13" t="s">
        <v>1</v>
      </c>
      <c r="E176" s="13"/>
      <c r="F176" s="14"/>
      <c r="G176" s="15">
        <f>SUM(G177+G181+G185+G187)</f>
        <v>30897.4</v>
      </c>
    </row>
    <row r="177" spans="1:7" ht="18" customHeight="1" x14ac:dyDescent="0.25">
      <c r="A177" s="31" t="s">
        <v>26</v>
      </c>
      <c r="B177" s="13" t="s">
        <v>1</v>
      </c>
      <c r="C177" s="13" t="s">
        <v>58</v>
      </c>
      <c r="D177" s="13" t="s">
        <v>1</v>
      </c>
      <c r="E177" s="13" t="s">
        <v>41</v>
      </c>
      <c r="F177" s="14"/>
      <c r="G177" s="15">
        <f>SUM(G178:G180)</f>
        <v>8376.4</v>
      </c>
    </row>
    <row r="178" spans="1:7" ht="31.95" customHeight="1" x14ac:dyDescent="0.25">
      <c r="A178" s="29" t="s">
        <v>18</v>
      </c>
      <c r="B178" s="13" t="s">
        <v>1</v>
      </c>
      <c r="C178" s="13" t="s">
        <v>58</v>
      </c>
      <c r="D178" s="13" t="s">
        <v>1</v>
      </c>
      <c r="E178" s="13" t="s">
        <v>41</v>
      </c>
      <c r="F178" s="14" t="s">
        <v>19</v>
      </c>
      <c r="G178" s="15">
        <v>8309.9</v>
      </c>
    </row>
    <row r="179" spans="1:7" ht="36" customHeight="1" x14ac:dyDescent="0.25">
      <c r="A179" s="29" t="s">
        <v>115</v>
      </c>
      <c r="B179" s="13" t="s">
        <v>1</v>
      </c>
      <c r="C179" s="13" t="s">
        <v>58</v>
      </c>
      <c r="D179" s="13" t="s">
        <v>1</v>
      </c>
      <c r="E179" s="13" t="s">
        <v>41</v>
      </c>
      <c r="F179" s="14" t="s">
        <v>20</v>
      </c>
      <c r="G179" s="15">
        <f>62.7+1.7</f>
        <v>64.400000000000006</v>
      </c>
    </row>
    <row r="180" spans="1:7" ht="18" customHeight="1" x14ac:dyDescent="0.25">
      <c r="A180" s="29" t="s">
        <v>21</v>
      </c>
      <c r="B180" s="13" t="s">
        <v>1</v>
      </c>
      <c r="C180" s="13" t="s">
        <v>58</v>
      </c>
      <c r="D180" s="13" t="s">
        <v>1</v>
      </c>
      <c r="E180" s="13" t="s">
        <v>41</v>
      </c>
      <c r="F180" s="14" t="s">
        <v>22</v>
      </c>
      <c r="G180" s="15">
        <v>2.1</v>
      </c>
    </row>
    <row r="181" spans="1:7" s="98" customFormat="1" ht="46.8" x14ac:dyDescent="0.25">
      <c r="A181" s="31" t="s">
        <v>106</v>
      </c>
      <c r="B181" s="13" t="s">
        <v>1</v>
      </c>
      <c r="C181" s="13" t="s">
        <v>58</v>
      </c>
      <c r="D181" s="13" t="s">
        <v>1</v>
      </c>
      <c r="E181" s="13" t="s">
        <v>51</v>
      </c>
      <c r="F181" s="14"/>
      <c r="G181" s="15">
        <f>SUM(G182:G184)</f>
        <v>22481.5</v>
      </c>
    </row>
    <row r="182" spans="1:7" s="98" customFormat="1" ht="46.8" x14ac:dyDescent="0.25">
      <c r="A182" s="29" t="s">
        <v>114</v>
      </c>
      <c r="B182" s="13" t="s">
        <v>1</v>
      </c>
      <c r="C182" s="13" t="s">
        <v>58</v>
      </c>
      <c r="D182" s="13" t="s">
        <v>1</v>
      </c>
      <c r="E182" s="13" t="s">
        <v>51</v>
      </c>
      <c r="F182" s="14" t="s">
        <v>19</v>
      </c>
      <c r="G182" s="15">
        <v>17688.900000000001</v>
      </c>
    </row>
    <row r="183" spans="1:7" s="98" customFormat="1" ht="31.2" x14ac:dyDescent="0.25">
      <c r="A183" s="29" t="s">
        <v>115</v>
      </c>
      <c r="B183" s="13" t="s">
        <v>1</v>
      </c>
      <c r="C183" s="13" t="s">
        <v>58</v>
      </c>
      <c r="D183" s="13" t="s">
        <v>1</v>
      </c>
      <c r="E183" s="13" t="s">
        <v>51</v>
      </c>
      <c r="F183" s="14" t="s">
        <v>20</v>
      </c>
      <c r="G183" s="15">
        <f>4609.9+0.7</f>
        <v>4610.5999999999995</v>
      </c>
    </row>
    <row r="184" spans="1:7" s="98" customFormat="1" x14ac:dyDescent="0.25">
      <c r="A184" s="29" t="s">
        <v>21</v>
      </c>
      <c r="B184" s="13" t="s">
        <v>1</v>
      </c>
      <c r="C184" s="13" t="s">
        <v>58</v>
      </c>
      <c r="D184" s="13" t="s">
        <v>1</v>
      </c>
      <c r="E184" s="13" t="s">
        <v>51</v>
      </c>
      <c r="F184" s="14" t="s">
        <v>22</v>
      </c>
      <c r="G184" s="15">
        <v>182</v>
      </c>
    </row>
    <row r="185" spans="1:7" ht="16.5" customHeight="1" x14ac:dyDescent="0.25">
      <c r="A185" s="29" t="s">
        <v>228</v>
      </c>
      <c r="B185" s="13" t="s">
        <v>1</v>
      </c>
      <c r="C185" s="25">
        <v>1</v>
      </c>
      <c r="D185" s="13" t="s">
        <v>1</v>
      </c>
      <c r="E185" s="13" t="s">
        <v>229</v>
      </c>
      <c r="F185" s="13"/>
      <c r="G185" s="15">
        <f>SUM(G186)</f>
        <v>22.8</v>
      </c>
    </row>
    <row r="186" spans="1:7" ht="31.95" customHeight="1" x14ac:dyDescent="0.25">
      <c r="A186" s="29" t="s">
        <v>115</v>
      </c>
      <c r="B186" s="13" t="s">
        <v>1</v>
      </c>
      <c r="C186" s="25">
        <v>1</v>
      </c>
      <c r="D186" s="13" t="s">
        <v>1</v>
      </c>
      <c r="E186" s="13" t="s">
        <v>229</v>
      </c>
      <c r="F186" s="13" t="s">
        <v>20</v>
      </c>
      <c r="G186" s="15">
        <v>22.8</v>
      </c>
    </row>
    <row r="187" spans="1:7" x14ac:dyDescent="0.25">
      <c r="A187" s="29" t="s">
        <v>234</v>
      </c>
      <c r="B187" s="13" t="s">
        <v>1</v>
      </c>
      <c r="C187" s="13" t="s">
        <v>58</v>
      </c>
      <c r="D187" s="13" t="s">
        <v>1</v>
      </c>
      <c r="E187" s="13" t="s">
        <v>235</v>
      </c>
      <c r="F187" s="14"/>
      <c r="G187" s="15">
        <f>SUM(G188)</f>
        <v>16.7</v>
      </c>
    </row>
    <row r="188" spans="1:7" ht="33.75" customHeight="1" x14ac:dyDescent="0.25">
      <c r="A188" s="29" t="s">
        <v>115</v>
      </c>
      <c r="B188" s="13" t="s">
        <v>1</v>
      </c>
      <c r="C188" s="13" t="s">
        <v>58</v>
      </c>
      <c r="D188" s="13" t="s">
        <v>1</v>
      </c>
      <c r="E188" s="13" t="s">
        <v>235</v>
      </c>
      <c r="F188" s="14" t="s">
        <v>20</v>
      </c>
      <c r="G188" s="15">
        <v>16.7</v>
      </c>
    </row>
    <row r="189" spans="1:7" ht="15" customHeight="1" x14ac:dyDescent="0.25">
      <c r="A189" s="28" t="s">
        <v>462</v>
      </c>
      <c r="B189" s="13" t="s">
        <v>2</v>
      </c>
      <c r="C189" s="13"/>
      <c r="D189" s="13"/>
      <c r="E189" s="13"/>
      <c r="F189" s="14"/>
      <c r="G189" s="15">
        <f>SUM(G190)</f>
        <v>60748.9</v>
      </c>
    </row>
    <row r="190" spans="1:7" ht="33.75" customHeight="1" x14ac:dyDescent="0.25">
      <c r="A190" s="29" t="s">
        <v>463</v>
      </c>
      <c r="B190" s="13" t="s">
        <v>2</v>
      </c>
      <c r="C190" s="13" t="s">
        <v>58</v>
      </c>
      <c r="D190" s="13"/>
      <c r="E190" s="13"/>
      <c r="F190" s="14"/>
      <c r="G190" s="15">
        <f>SUM(G191)</f>
        <v>60748.9</v>
      </c>
    </row>
    <row r="191" spans="1:7" ht="62.4" x14ac:dyDescent="0.25">
      <c r="A191" s="29" t="s">
        <v>464</v>
      </c>
      <c r="B191" s="13" t="s">
        <v>2</v>
      </c>
      <c r="C191" s="13" t="s">
        <v>58</v>
      </c>
      <c r="D191" s="13" t="s">
        <v>0</v>
      </c>
      <c r="E191" s="13"/>
      <c r="F191" s="14"/>
      <c r="G191" s="15">
        <f>SUM(G194+G192)</f>
        <v>60748.9</v>
      </c>
    </row>
    <row r="192" spans="1:7" ht="46.8" x14ac:dyDescent="0.25">
      <c r="A192" s="29" t="s">
        <v>495</v>
      </c>
      <c r="B192" s="13" t="s">
        <v>2</v>
      </c>
      <c r="C192" s="13" t="s">
        <v>58</v>
      </c>
      <c r="D192" s="13" t="s">
        <v>0</v>
      </c>
      <c r="E192" s="13" t="s">
        <v>496</v>
      </c>
      <c r="F192" s="14"/>
      <c r="G192" s="15">
        <f>SUM(G193)</f>
        <v>23074.9</v>
      </c>
    </row>
    <row r="193" spans="1:7" ht="31.2" x14ac:dyDescent="0.25">
      <c r="A193" s="29" t="s">
        <v>121</v>
      </c>
      <c r="B193" s="13" t="s">
        <v>2</v>
      </c>
      <c r="C193" s="13" t="s">
        <v>58</v>
      </c>
      <c r="D193" s="13" t="s">
        <v>0</v>
      </c>
      <c r="E193" s="13" t="s">
        <v>496</v>
      </c>
      <c r="F193" s="14" t="s">
        <v>111</v>
      </c>
      <c r="G193" s="15">
        <f>10740.9+12334</f>
        <v>23074.9</v>
      </c>
    </row>
    <row r="194" spans="1:7" ht="47.25" customHeight="1" x14ac:dyDescent="0.25">
      <c r="A194" s="29" t="s">
        <v>327</v>
      </c>
      <c r="B194" s="13" t="s">
        <v>2</v>
      </c>
      <c r="C194" s="13" t="s">
        <v>58</v>
      </c>
      <c r="D194" s="13" t="s">
        <v>0</v>
      </c>
      <c r="E194" s="13" t="s">
        <v>326</v>
      </c>
      <c r="F194" s="14"/>
      <c r="G194" s="15">
        <f>SUM(G195)</f>
        <v>37674</v>
      </c>
    </row>
    <row r="195" spans="1:7" ht="34.950000000000003" customHeight="1" x14ac:dyDescent="0.25">
      <c r="A195" s="29" t="s">
        <v>115</v>
      </c>
      <c r="B195" s="13" t="s">
        <v>2</v>
      </c>
      <c r="C195" s="13" t="s">
        <v>58</v>
      </c>
      <c r="D195" s="13" t="s">
        <v>0</v>
      </c>
      <c r="E195" s="13" t="s">
        <v>326</v>
      </c>
      <c r="F195" s="14" t="s">
        <v>20</v>
      </c>
      <c r="G195" s="15">
        <v>37674</v>
      </c>
    </row>
    <row r="196" spans="1:7" s="98" customFormat="1" ht="13.5" customHeight="1" x14ac:dyDescent="0.25">
      <c r="A196" s="28" t="s">
        <v>367</v>
      </c>
      <c r="B196" s="13" t="s">
        <v>3</v>
      </c>
      <c r="C196" s="13"/>
      <c r="D196" s="13"/>
      <c r="E196" s="13"/>
      <c r="F196" s="14"/>
      <c r="G196" s="15">
        <f>SUM(G197)</f>
        <v>906849.9</v>
      </c>
    </row>
    <row r="197" spans="1:7" s="98" customFormat="1" x14ac:dyDescent="0.25">
      <c r="A197" s="28" t="s">
        <v>368</v>
      </c>
      <c r="B197" s="13" t="s">
        <v>3</v>
      </c>
      <c r="C197" s="13" t="s">
        <v>58</v>
      </c>
      <c r="D197" s="13"/>
      <c r="E197" s="13"/>
      <c r="F197" s="14"/>
      <c r="G197" s="15">
        <f>SUM(G198+G207+G232+G228+G218+G251+G256)</f>
        <v>906849.9</v>
      </c>
    </row>
    <row r="198" spans="1:7" s="98" customFormat="1" ht="31.2" x14ac:dyDescent="0.25">
      <c r="A198" s="28" t="s">
        <v>547</v>
      </c>
      <c r="B198" s="13" t="s">
        <v>3</v>
      </c>
      <c r="C198" s="13" t="s">
        <v>58</v>
      </c>
      <c r="D198" s="13" t="s">
        <v>0</v>
      </c>
      <c r="E198" s="13"/>
      <c r="F198" s="14"/>
      <c r="G198" s="15">
        <f>SUM(G199+G205+G203)</f>
        <v>8639.6</v>
      </c>
    </row>
    <row r="199" spans="1:7" s="98" customFormat="1" x14ac:dyDescent="0.25">
      <c r="A199" s="28" t="s">
        <v>26</v>
      </c>
      <c r="B199" s="13" t="s">
        <v>3</v>
      </c>
      <c r="C199" s="13" t="s">
        <v>58</v>
      </c>
      <c r="D199" s="13" t="s">
        <v>0</v>
      </c>
      <c r="E199" s="13" t="s">
        <v>41</v>
      </c>
      <c r="F199" s="14"/>
      <c r="G199" s="15">
        <f>SUM(G200:G202)</f>
        <v>8554.6</v>
      </c>
    </row>
    <row r="200" spans="1:7" s="98" customFormat="1" ht="31.2" x14ac:dyDescent="0.25">
      <c r="A200" s="29" t="s">
        <v>18</v>
      </c>
      <c r="B200" s="13" t="s">
        <v>3</v>
      </c>
      <c r="C200" s="13" t="s">
        <v>58</v>
      </c>
      <c r="D200" s="13" t="s">
        <v>0</v>
      </c>
      <c r="E200" s="13" t="s">
        <v>41</v>
      </c>
      <c r="F200" s="14" t="s">
        <v>19</v>
      </c>
      <c r="G200" s="15">
        <v>8252.4</v>
      </c>
    </row>
    <row r="201" spans="1:7" s="98" customFormat="1" ht="31.2" x14ac:dyDescent="0.25">
      <c r="A201" s="29" t="s">
        <v>115</v>
      </c>
      <c r="B201" s="13" t="s">
        <v>3</v>
      </c>
      <c r="C201" s="13" t="s">
        <v>58</v>
      </c>
      <c r="D201" s="13" t="s">
        <v>0</v>
      </c>
      <c r="E201" s="13" t="s">
        <v>41</v>
      </c>
      <c r="F201" s="14" t="s">
        <v>20</v>
      </c>
      <c r="G201" s="15">
        <v>302.2</v>
      </c>
    </row>
    <row r="202" spans="1:7" s="98" customFormat="1" x14ac:dyDescent="0.25">
      <c r="A202" s="29" t="s">
        <v>21</v>
      </c>
      <c r="B202" s="13" t="s">
        <v>3</v>
      </c>
      <c r="C202" s="13" t="s">
        <v>58</v>
      </c>
      <c r="D202" s="13" t="s">
        <v>0</v>
      </c>
      <c r="E202" s="13" t="s">
        <v>41</v>
      </c>
      <c r="F202" s="14" t="s">
        <v>22</v>
      </c>
      <c r="G202" s="15"/>
    </row>
    <row r="203" spans="1:7" s="98" customFormat="1" x14ac:dyDescent="0.25">
      <c r="A203" s="29" t="s">
        <v>228</v>
      </c>
      <c r="B203" s="13" t="s">
        <v>3</v>
      </c>
      <c r="C203" s="25">
        <v>1</v>
      </c>
      <c r="D203" s="13" t="s">
        <v>0</v>
      </c>
      <c r="E203" s="13" t="s">
        <v>229</v>
      </c>
      <c r="F203" s="13"/>
      <c r="G203" s="15">
        <f>SUM(G204)</f>
        <v>27.7</v>
      </c>
    </row>
    <row r="204" spans="1:7" s="98" customFormat="1" ht="31.2" x14ac:dyDescent="0.25">
      <c r="A204" s="29" t="s">
        <v>115</v>
      </c>
      <c r="B204" s="13" t="s">
        <v>3</v>
      </c>
      <c r="C204" s="25">
        <v>1</v>
      </c>
      <c r="D204" s="13" t="s">
        <v>0</v>
      </c>
      <c r="E204" s="13" t="s">
        <v>229</v>
      </c>
      <c r="F204" s="13" t="s">
        <v>20</v>
      </c>
      <c r="G204" s="15">
        <v>27.7</v>
      </c>
    </row>
    <row r="205" spans="1:7" s="98" customFormat="1" x14ac:dyDescent="0.25">
      <c r="A205" s="29" t="s">
        <v>234</v>
      </c>
      <c r="B205" s="13" t="s">
        <v>3</v>
      </c>
      <c r="C205" s="13" t="s">
        <v>58</v>
      </c>
      <c r="D205" s="13" t="s">
        <v>0</v>
      </c>
      <c r="E205" s="13" t="s">
        <v>235</v>
      </c>
      <c r="F205" s="14"/>
      <c r="G205" s="15">
        <f>SUM(G206)</f>
        <v>57.3</v>
      </c>
    </row>
    <row r="206" spans="1:7" s="98" customFormat="1" ht="31.2" x14ac:dyDescent="0.25">
      <c r="A206" s="29" t="s">
        <v>115</v>
      </c>
      <c r="B206" s="13" t="s">
        <v>3</v>
      </c>
      <c r="C206" s="13" t="s">
        <v>58</v>
      </c>
      <c r="D206" s="13" t="s">
        <v>0</v>
      </c>
      <c r="E206" s="13" t="s">
        <v>235</v>
      </c>
      <c r="F206" s="14" t="s">
        <v>20</v>
      </c>
      <c r="G206" s="15">
        <v>57.3</v>
      </c>
    </row>
    <row r="207" spans="1:7" s="98" customFormat="1" ht="31.2" x14ac:dyDescent="0.25">
      <c r="A207" s="28" t="s">
        <v>487</v>
      </c>
      <c r="B207" s="13" t="s">
        <v>3</v>
      </c>
      <c r="C207" s="13" t="s">
        <v>58</v>
      </c>
      <c r="D207" s="13" t="s">
        <v>1</v>
      </c>
      <c r="E207" s="13"/>
      <c r="F207" s="14"/>
      <c r="G207" s="15">
        <f>G208+G213+G215</f>
        <v>840867.6</v>
      </c>
    </row>
    <row r="208" spans="1:7" s="98" customFormat="1" ht="46.8" x14ac:dyDescent="0.25">
      <c r="A208" s="31" t="s">
        <v>28</v>
      </c>
      <c r="B208" s="13" t="s">
        <v>3</v>
      </c>
      <c r="C208" s="13" t="s">
        <v>58</v>
      </c>
      <c r="D208" s="13" t="s">
        <v>1</v>
      </c>
      <c r="E208" s="13" t="s">
        <v>51</v>
      </c>
      <c r="F208" s="13"/>
      <c r="G208" s="15">
        <f>SUM(G209:G212)</f>
        <v>840592.2</v>
      </c>
    </row>
    <row r="209" spans="1:7" s="98" customFormat="1" ht="31.2" x14ac:dyDescent="0.25">
      <c r="A209" s="29" t="s">
        <v>18</v>
      </c>
      <c r="B209" s="13" t="s">
        <v>3</v>
      </c>
      <c r="C209" s="13" t="s">
        <v>58</v>
      </c>
      <c r="D209" s="13" t="s">
        <v>1</v>
      </c>
      <c r="E209" s="13" t="s">
        <v>51</v>
      </c>
      <c r="F209" s="14" t="s">
        <v>19</v>
      </c>
      <c r="G209" s="15">
        <f>36349.9+350519.7</f>
        <v>386869.60000000003</v>
      </c>
    </row>
    <row r="210" spans="1:7" s="98" customFormat="1" ht="31.2" x14ac:dyDescent="0.25">
      <c r="A210" s="29" t="s">
        <v>115</v>
      </c>
      <c r="B210" s="13" t="s">
        <v>3</v>
      </c>
      <c r="C210" s="13" t="s">
        <v>58</v>
      </c>
      <c r="D210" s="13" t="s">
        <v>1</v>
      </c>
      <c r="E210" s="13" t="s">
        <v>51</v>
      </c>
      <c r="F210" s="14" t="s">
        <v>20</v>
      </c>
      <c r="G210" s="15">
        <f>6431.1+53662.8+88.1</f>
        <v>60182</v>
      </c>
    </row>
    <row r="211" spans="1:7" s="98" customFormat="1" ht="31.2" x14ac:dyDescent="0.25">
      <c r="A211" s="29" t="s">
        <v>121</v>
      </c>
      <c r="B211" s="13" t="s">
        <v>3</v>
      </c>
      <c r="C211" s="13" t="s">
        <v>58</v>
      </c>
      <c r="D211" s="13" t="s">
        <v>1</v>
      </c>
      <c r="E211" s="13" t="s">
        <v>51</v>
      </c>
      <c r="F211" s="14" t="s">
        <v>111</v>
      </c>
      <c r="G211" s="15">
        <v>393143.6</v>
      </c>
    </row>
    <row r="212" spans="1:7" s="98" customFormat="1" x14ac:dyDescent="0.25">
      <c r="A212" s="29" t="s">
        <v>21</v>
      </c>
      <c r="B212" s="13" t="s">
        <v>3</v>
      </c>
      <c r="C212" s="13" t="s">
        <v>58</v>
      </c>
      <c r="D212" s="13" t="s">
        <v>1</v>
      </c>
      <c r="E212" s="13" t="s">
        <v>51</v>
      </c>
      <c r="F212" s="14" t="s">
        <v>22</v>
      </c>
      <c r="G212" s="15">
        <f>1.1+395.9</f>
        <v>397</v>
      </c>
    </row>
    <row r="213" spans="1:7" s="98" customFormat="1" ht="78" x14ac:dyDescent="0.25">
      <c r="A213" s="29" t="s">
        <v>325</v>
      </c>
      <c r="B213" s="13" t="s">
        <v>3</v>
      </c>
      <c r="C213" s="13" t="s">
        <v>58</v>
      </c>
      <c r="D213" s="13" t="s">
        <v>1</v>
      </c>
      <c r="E213" s="13" t="s">
        <v>324</v>
      </c>
      <c r="F213" s="14"/>
      <c r="G213" s="15">
        <f>G214</f>
        <v>197.1</v>
      </c>
    </row>
    <row r="214" spans="1:7" s="98" customFormat="1" ht="31.2" x14ac:dyDescent="0.25">
      <c r="A214" s="29" t="s">
        <v>121</v>
      </c>
      <c r="B214" s="13" t="s">
        <v>3</v>
      </c>
      <c r="C214" s="13" t="s">
        <v>58</v>
      </c>
      <c r="D214" s="13" t="s">
        <v>1</v>
      </c>
      <c r="E214" s="13" t="s">
        <v>324</v>
      </c>
      <c r="F214" s="14" t="s">
        <v>111</v>
      </c>
      <c r="G214" s="15">
        <v>197.1</v>
      </c>
    </row>
    <row r="215" spans="1:7" s="98" customFormat="1" ht="93.6" x14ac:dyDescent="0.25">
      <c r="A215" s="33" t="s">
        <v>184</v>
      </c>
      <c r="B215" s="13" t="s">
        <v>3</v>
      </c>
      <c r="C215" s="13" t="s">
        <v>58</v>
      </c>
      <c r="D215" s="13" t="s">
        <v>1</v>
      </c>
      <c r="E215" s="13" t="s">
        <v>84</v>
      </c>
      <c r="F215" s="14"/>
      <c r="G215" s="15">
        <f>SUM(G216:G217)</f>
        <v>78.3</v>
      </c>
    </row>
    <row r="216" spans="1:7" s="98" customFormat="1" ht="31.2" x14ac:dyDescent="0.25">
      <c r="A216" s="29" t="s">
        <v>115</v>
      </c>
      <c r="B216" s="13" t="s">
        <v>3</v>
      </c>
      <c r="C216" s="13" t="s">
        <v>58</v>
      </c>
      <c r="D216" s="13" t="s">
        <v>1</v>
      </c>
      <c r="E216" s="13" t="s">
        <v>84</v>
      </c>
      <c r="F216" s="14" t="s">
        <v>20</v>
      </c>
      <c r="G216" s="15">
        <v>1.2</v>
      </c>
    </row>
    <row r="217" spans="1:7" s="98" customFormat="1" ht="31.2" x14ac:dyDescent="0.25">
      <c r="A217" s="29" t="s">
        <v>121</v>
      </c>
      <c r="B217" s="13" t="s">
        <v>3</v>
      </c>
      <c r="C217" s="13" t="s">
        <v>58</v>
      </c>
      <c r="D217" s="13" t="s">
        <v>1</v>
      </c>
      <c r="E217" s="13" t="s">
        <v>84</v>
      </c>
      <c r="F217" s="14" t="s">
        <v>111</v>
      </c>
      <c r="G217" s="15">
        <v>77.099999999999994</v>
      </c>
    </row>
    <row r="218" spans="1:7" s="98" customFormat="1" ht="78" x14ac:dyDescent="0.25">
      <c r="A218" s="29" t="s">
        <v>515</v>
      </c>
      <c r="B218" s="14" t="s">
        <v>3</v>
      </c>
      <c r="C218" s="16">
        <v>1</v>
      </c>
      <c r="D218" s="14" t="s">
        <v>2</v>
      </c>
      <c r="E218" s="92"/>
      <c r="F218" s="14"/>
      <c r="G218" s="15">
        <f>SUM(G219+G222+G225)</f>
        <v>3558.5</v>
      </c>
    </row>
    <row r="219" spans="1:7" s="98" customFormat="1" ht="46.8" x14ac:dyDescent="0.25">
      <c r="A219" s="32" t="s">
        <v>516</v>
      </c>
      <c r="B219" s="14" t="s">
        <v>3</v>
      </c>
      <c r="C219" s="16">
        <v>1</v>
      </c>
      <c r="D219" s="14" t="s">
        <v>2</v>
      </c>
      <c r="E219" s="14" t="s">
        <v>517</v>
      </c>
      <c r="F219" s="14"/>
      <c r="G219" s="15">
        <f>SUM(G220+G221)</f>
        <v>2289</v>
      </c>
    </row>
    <row r="220" spans="1:7" s="98" customFormat="1" ht="31.2" x14ac:dyDescent="0.25">
      <c r="A220" s="29" t="s">
        <v>18</v>
      </c>
      <c r="B220" s="14" t="s">
        <v>3</v>
      </c>
      <c r="C220" s="16">
        <v>1</v>
      </c>
      <c r="D220" s="14" t="s">
        <v>2</v>
      </c>
      <c r="E220" s="14" t="s">
        <v>517</v>
      </c>
      <c r="F220" s="14" t="s">
        <v>19</v>
      </c>
      <c r="G220" s="15">
        <f>160.5+90</f>
        <v>250.5</v>
      </c>
    </row>
    <row r="221" spans="1:7" s="98" customFormat="1" ht="31.2" x14ac:dyDescent="0.25">
      <c r="A221" s="30" t="s">
        <v>121</v>
      </c>
      <c r="B221" s="14" t="s">
        <v>3</v>
      </c>
      <c r="C221" s="16">
        <v>1</v>
      </c>
      <c r="D221" s="14" t="s">
        <v>2</v>
      </c>
      <c r="E221" s="14" t="s">
        <v>517</v>
      </c>
      <c r="F221" s="14" t="s">
        <v>111</v>
      </c>
      <c r="G221" s="15">
        <f>444+258+442.5+444+450</f>
        <v>2038.5</v>
      </c>
    </row>
    <row r="222" spans="1:7" s="98" customFormat="1" x14ac:dyDescent="0.25">
      <c r="A222" s="31" t="s">
        <v>343</v>
      </c>
      <c r="B222" s="14" t="s">
        <v>3</v>
      </c>
      <c r="C222" s="16">
        <v>1</v>
      </c>
      <c r="D222" s="14" t="s">
        <v>2</v>
      </c>
      <c r="E222" s="14" t="s">
        <v>342</v>
      </c>
      <c r="F222" s="14"/>
      <c r="G222" s="15">
        <f>SUM(G223:G224)</f>
        <v>400.5</v>
      </c>
    </row>
    <row r="223" spans="1:7" s="98" customFormat="1" ht="31.2" x14ac:dyDescent="0.25">
      <c r="A223" s="29" t="s">
        <v>18</v>
      </c>
      <c r="B223" s="14" t="s">
        <v>3</v>
      </c>
      <c r="C223" s="16">
        <v>1</v>
      </c>
      <c r="D223" s="14" t="s">
        <v>2</v>
      </c>
      <c r="E223" s="14" t="s">
        <v>342</v>
      </c>
      <c r="F223" s="14" t="s">
        <v>19</v>
      </c>
      <c r="G223" s="15">
        <v>58.9</v>
      </c>
    </row>
    <row r="224" spans="1:7" s="98" customFormat="1" ht="31.2" x14ac:dyDescent="0.25">
      <c r="A224" s="29" t="s">
        <v>121</v>
      </c>
      <c r="B224" s="14" t="s">
        <v>3</v>
      </c>
      <c r="C224" s="16">
        <v>1</v>
      </c>
      <c r="D224" s="14" t="s">
        <v>2</v>
      </c>
      <c r="E224" s="14" t="s">
        <v>342</v>
      </c>
      <c r="F224" s="14" t="s">
        <v>111</v>
      </c>
      <c r="G224" s="15">
        <f>223.9+117.7</f>
        <v>341.6</v>
      </c>
    </row>
    <row r="225" spans="1:7" s="98" customFormat="1" x14ac:dyDescent="0.25">
      <c r="A225" s="29" t="s">
        <v>518</v>
      </c>
      <c r="B225" s="13" t="s">
        <v>3</v>
      </c>
      <c r="C225" s="16">
        <v>1</v>
      </c>
      <c r="D225" s="14" t="s">
        <v>2</v>
      </c>
      <c r="E225" s="14" t="s">
        <v>64</v>
      </c>
      <c r="F225" s="14"/>
      <c r="G225" s="15">
        <f>SUM(G226:G227)</f>
        <v>869</v>
      </c>
    </row>
    <row r="226" spans="1:7" s="98" customFormat="1" ht="31.2" x14ac:dyDescent="0.25">
      <c r="A226" s="29" t="s">
        <v>115</v>
      </c>
      <c r="B226" s="13" t="s">
        <v>3</v>
      </c>
      <c r="C226" s="16">
        <v>1</v>
      </c>
      <c r="D226" s="14" t="s">
        <v>2</v>
      </c>
      <c r="E226" s="14" t="s">
        <v>64</v>
      </c>
      <c r="F226" s="14" t="s">
        <v>20</v>
      </c>
      <c r="G226" s="15">
        <f>533.2</f>
        <v>533.20000000000005</v>
      </c>
    </row>
    <row r="227" spans="1:7" s="98" customFormat="1" ht="31.2" x14ac:dyDescent="0.25">
      <c r="A227" s="29" t="s">
        <v>121</v>
      </c>
      <c r="B227" s="13" t="s">
        <v>3</v>
      </c>
      <c r="C227" s="16">
        <v>1</v>
      </c>
      <c r="D227" s="14" t="s">
        <v>2</v>
      </c>
      <c r="E227" s="14" t="s">
        <v>64</v>
      </c>
      <c r="F227" s="14" t="s">
        <v>111</v>
      </c>
      <c r="G227" s="15">
        <v>335.8</v>
      </c>
    </row>
    <row r="228" spans="1:7" s="98" customFormat="1" ht="31.5" customHeight="1" x14ac:dyDescent="0.25">
      <c r="A228" s="29" t="s">
        <v>548</v>
      </c>
      <c r="B228" s="13" t="s">
        <v>3</v>
      </c>
      <c r="C228" s="16">
        <v>1</v>
      </c>
      <c r="D228" s="14" t="s">
        <v>3</v>
      </c>
      <c r="E228" s="14"/>
      <c r="F228" s="14"/>
      <c r="G228" s="15">
        <f>SUM(G229)</f>
        <v>12118.400000000001</v>
      </c>
    </row>
    <row r="229" spans="1:7" s="98" customFormat="1" x14ac:dyDescent="0.25">
      <c r="A229" s="29" t="s">
        <v>518</v>
      </c>
      <c r="B229" s="13" t="s">
        <v>3</v>
      </c>
      <c r="C229" s="13" t="s">
        <v>58</v>
      </c>
      <c r="D229" s="14" t="s">
        <v>3</v>
      </c>
      <c r="E229" s="13" t="s">
        <v>64</v>
      </c>
      <c r="F229" s="14"/>
      <c r="G229" s="15">
        <f>SUM(G230:G231)</f>
        <v>12118.400000000001</v>
      </c>
    </row>
    <row r="230" spans="1:7" s="98" customFormat="1" ht="31.2" x14ac:dyDescent="0.25">
      <c r="A230" s="29" t="s">
        <v>115</v>
      </c>
      <c r="B230" s="13" t="s">
        <v>3</v>
      </c>
      <c r="C230" s="13" t="s">
        <v>58</v>
      </c>
      <c r="D230" s="14" t="s">
        <v>3</v>
      </c>
      <c r="E230" s="13" t="s">
        <v>64</v>
      </c>
      <c r="F230" s="14" t="s">
        <v>20</v>
      </c>
      <c r="G230" s="15">
        <f>2646+739.5</f>
        <v>3385.5</v>
      </c>
    </row>
    <row r="231" spans="1:7" s="98" customFormat="1" ht="31.2" x14ac:dyDescent="0.25">
      <c r="A231" s="29" t="s">
        <v>121</v>
      </c>
      <c r="B231" s="13" t="s">
        <v>3</v>
      </c>
      <c r="C231" s="13" t="s">
        <v>58</v>
      </c>
      <c r="D231" s="14" t="s">
        <v>3</v>
      </c>
      <c r="E231" s="13" t="s">
        <v>64</v>
      </c>
      <c r="F231" s="14" t="s">
        <v>111</v>
      </c>
      <c r="G231" s="15">
        <f>385.5+3510.8+20+3347+159.3+997.6+312.7</f>
        <v>8732.9000000000015</v>
      </c>
    </row>
    <row r="232" spans="1:7" s="98" customFormat="1" ht="31.2" x14ac:dyDescent="0.25">
      <c r="A232" s="31" t="s">
        <v>488</v>
      </c>
      <c r="B232" s="13" t="s">
        <v>3</v>
      </c>
      <c r="C232" s="13" t="s">
        <v>58</v>
      </c>
      <c r="D232" s="13" t="s">
        <v>4</v>
      </c>
      <c r="E232" s="13"/>
      <c r="F232" s="14"/>
      <c r="G232" s="15">
        <f>SUM(G233+G236+G238+G240+G242+G245+G247+G249)</f>
        <v>30033.9</v>
      </c>
    </row>
    <row r="233" spans="1:7" s="98" customFormat="1" x14ac:dyDescent="0.25">
      <c r="A233" s="29" t="s">
        <v>518</v>
      </c>
      <c r="B233" s="13" t="s">
        <v>3</v>
      </c>
      <c r="C233" s="13" t="s">
        <v>58</v>
      </c>
      <c r="D233" s="13" t="s">
        <v>4</v>
      </c>
      <c r="E233" s="13" t="s">
        <v>64</v>
      </c>
      <c r="F233" s="14"/>
      <c r="G233" s="15">
        <f>SUM(G234:G235)</f>
        <v>3146.7</v>
      </c>
    </row>
    <row r="234" spans="1:7" s="98" customFormat="1" ht="31.2" x14ac:dyDescent="0.25">
      <c r="A234" s="29" t="s">
        <v>115</v>
      </c>
      <c r="B234" s="13" t="s">
        <v>3</v>
      </c>
      <c r="C234" s="13" t="s">
        <v>58</v>
      </c>
      <c r="D234" s="13" t="s">
        <v>4</v>
      </c>
      <c r="E234" s="13" t="s">
        <v>64</v>
      </c>
      <c r="F234" s="14" t="s">
        <v>20</v>
      </c>
      <c r="G234" s="15">
        <f>64.6+2332.1+300</f>
        <v>2696.7</v>
      </c>
    </row>
    <row r="235" spans="1:7" s="98" customFormat="1" ht="31.2" x14ac:dyDescent="0.25">
      <c r="A235" s="29" t="s">
        <v>121</v>
      </c>
      <c r="B235" s="13" t="s">
        <v>3</v>
      </c>
      <c r="C235" s="13" t="s">
        <v>58</v>
      </c>
      <c r="D235" s="13" t="s">
        <v>4</v>
      </c>
      <c r="E235" s="13" t="s">
        <v>64</v>
      </c>
      <c r="F235" s="14" t="s">
        <v>111</v>
      </c>
      <c r="G235" s="15">
        <v>450</v>
      </c>
    </row>
    <row r="236" spans="1:7" s="98" customFormat="1" ht="94.5" customHeight="1" x14ac:dyDescent="0.25">
      <c r="A236" s="29" t="s">
        <v>331</v>
      </c>
      <c r="B236" s="14" t="s">
        <v>3</v>
      </c>
      <c r="C236" s="16">
        <v>1</v>
      </c>
      <c r="D236" s="13" t="s">
        <v>4</v>
      </c>
      <c r="E236" s="14" t="s">
        <v>332</v>
      </c>
      <c r="F236" s="14"/>
      <c r="G236" s="15">
        <f>SUM(G237)</f>
        <v>5550</v>
      </c>
    </row>
    <row r="237" spans="1:7" s="98" customFormat="1" ht="31.2" x14ac:dyDescent="0.25">
      <c r="A237" s="29" t="s">
        <v>121</v>
      </c>
      <c r="B237" s="14" t="s">
        <v>3</v>
      </c>
      <c r="C237" s="16">
        <v>1</v>
      </c>
      <c r="D237" s="13" t="s">
        <v>4</v>
      </c>
      <c r="E237" s="14" t="s">
        <v>332</v>
      </c>
      <c r="F237" s="14" t="s">
        <v>111</v>
      </c>
      <c r="G237" s="15">
        <f>999.1+4550.9</f>
        <v>5550</v>
      </c>
    </row>
    <row r="238" spans="1:7" s="98" customFormat="1" ht="109.2" x14ac:dyDescent="0.25">
      <c r="A238" s="29" t="s">
        <v>572</v>
      </c>
      <c r="B238" s="14" t="s">
        <v>3</v>
      </c>
      <c r="C238" s="16">
        <v>1</v>
      </c>
      <c r="D238" s="13" t="s">
        <v>4</v>
      </c>
      <c r="E238" s="14" t="s">
        <v>537</v>
      </c>
      <c r="F238" s="14"/>
      <c r="G238" s="15">
        <f>SUM(G239)</f>
        <v>118.8</v>
      </c>
    </row>
    <row r="239" spans="1:7" s="98" customFormat="1" ht="31.2" x14ac:dyDescent="0.25">
      <c r="A239" s="29" t="s">
        <v>121</v>
      </c>
      <c r="B239" s="14" t="s">
        <v>3</v>
      </c>
      <c r="C239" s="16">
        <v>1</v>
      </c>
      <c r="D239" s="13" t="s">
        <v>4</v>
      </c>
      <c r="E239" s="14" t="s">
        <v>537</v>
      </c>
      <c r="F239" s="14" t="s">
        <v>111</v>
      </c>
      <c r="G239" s="15">
        <v>118.8</v>
      </c>
    </row>
    <row r="240" spans="1:7" s="98" customFormat="1" x14ac:dyDescent="0.25">
      <c r="A240" s="29" t="s">
        <v>519</v>
      </c>
      <c r="B240" s="14" t="s">
        <v>3</v>
      </c>
      <c r="C240" s="16">
        <v>1</v>
      </c>
      <c r="D240" s="13" t="s">
        <v>4</v>
      </c>
      <c r="E240" s="14" t="s">
        <v>560</v>
      </c>
      <c r="F240" s="14"/>
      <c r="G240" s="15">
        <f>SUM(G241)</f>
        <v>6070.9</v>
      </c>
    </row>
    <row r="241" spans="1:7" s="98" customFormat="1" ht="31.2" x14ac:dyDescent="0.25">
      <c r="A241" s="29" t="s">
        <v>121</v>
      </c>
      <c r="B241" s="14" t="s">
        <v>3</v>
      </c>
      <c r="C241" s="16">
        <v>1</v>
      </c>
      <c r="D241" s="13" t="s">
        <v>4</v>
      </c>
      <c r="E241" s="14" t="s">
        <v>560</v>
      </c>
      <c r="F241" s="14" t="s">
        <v>111</v>
      </c>
      <c r="G241" s="15">
        <f>6070.9</f>
        <v>6070.9</v>
      </c>
    </row>
    <row r="242" spans="1:7" s="98" customFormat="1" x14ac:dyDescent="0.25">
      <c r="A242" s="29" t="s">
        <v>518</v>
      </c>
      <c r="B242" s="13" t="s">
        <v>3</v>
      </c>
      <c r="C242" s="13" t="s">
        <v>58</v>
      </c>
      <c r="D242" s="13" t="s">
        <v>4</v>
      </c>
      <c r="E242" s="13" t="s">
        <v>64</v>
      </c>
      <c r="F242" s="14"/>
      <c r="G242" s="15">
        <f>SUM(G243:G244)</f>
        <v>12390.1</v>
      </c>
    </row>
    <row r="243" spans="1:7" s="98" customFormat="1" ht="31.2" x14ac:dyDescent="0.25">
      <c r="A243" s="29" t="s">
        <v>115</v>
      </c>
      <c r="B243" s="13" t="s">
        <v>3</v>
      </c>
      <c r="C243" s="13" t="s">
        <v>58</v>
      </c>
      <c r="D243" s="13" t="s">
        <v>4</v>
      </c>
      <c r="E243" s="13" t="s">
        <v>64</v>
      </c>
      <c r="F243" s="14" t="s">
        <v>20</v>
      </c>
      <c r="G243" s="15">
        <f>4500+3000+4890.1</f>
        <v>12390.1</v>
      </c>
    </row>
    <row r="244" spans="1:7" s="98" customFormat="1" ht="31.2" x14ac:dyDescent="0.25">
      <c r="A244" s="30" t="s">
        <v>121</v>
      </c>
      <c r="B244" s="13" t="s">
        <v>3</v>
      </c>
      <c r="C244" s="13" t="s">
        <v>58</v>
      </c>
      <c r="D244" s="13" t="s">
        <v>4</v>
      </c>
      <c r="E244" s="13" t="s">
        <v>64</v>
      </c>
      <c r="F244" s="14" t="s">
        <v>111</v>
      </c>
      <c r="G244" s="15"/>
    </row>
    <row r="245" spans="1:7" s="98" customFormat="1" ht="31.2" x14ac:dyDescent="0.25">
      <c r="A245" s="29" t="s">
        <v>492</v>
      </c>
      <c r="B245" s="13" t="s">
        <v>3</v>
      </c>
      <c r="C245" s="13" t="s">
        <v>58</v>
      </c>
      <c r="D245" s="13" t="s">
        <v>4</v>
      </c>
      <c r="E245" s="13" t="s">
        <v>491</v>
      </c>
      <c r="F245" s="14"/>
      <c r="G245" s="15">
        <f>SUM(G246)</f>
        <v>975.7</v>
      </c>
    </row>
    <row r="246" spans="1:7" s="98" customFormat="1" ht="31.2" x14ac:dyDescent="0.25">
      <c r="A246" s="29" t="s">
        <v>121</v>
      </c>
      <c r="B246" s="13" t="s">
        <v>3</v>
      </c>
      <c r="C246" s="13" t="s">
        <v>58</v>
      </c>
      <c r="D246" s="13" t="s">
        <v>4</v>
      </c>
      <c r="E246" s="13" t="s">
        <v>491</v>
      </c>
      <c r="F246" s="14" t="s">
        <v>111</v>
      </c>
      <c r="G246" s="15">
        <v>975.7</v>
      </c>
    </row>
    <row r="247" spans="1:7" s="98" customFormat="1" ht="31.2" x14ac:dyDescent="0.25">
      <c r="A247" s="29" t="s">
        <v>490</v>
      </c>
      <c r="B247" s="13" t="s">
        <v>3</v>
      </c>
      <c r="C247" s="13" t="s">
        <v>58</v>
      </c>
      <c r="D247" s="13" t="s">
        <v>4</v>
      </c>
      <c r="E247" s="13" t="s">
        <v>489</v>
      </c>
      <c r="F247" s="14"/>
      <c r="G247" s="15">
        <f>SUM(G248)</f>
        <v>1160.8</v>
      </c>
    </row>
    <row r="248" spans="1:7" s="98" customFormat="1" ht="31.2" x14ac:dyDescent="0.25">
      <c r="A248" s="29" t="s">
        <v>121</v>
      </c>
      <c r="B248" s="13" t="s">
        <v>3</v>
      </c>
      <c r="C248" s="13" t="s">
        <v>58</v>
      </c>
      <c r="D248" s="13" t="s">
        <v>4</v>
      </c>
      <c r="E248" s="13" t="s">
        <v>489</v>
      </c>
      <c r="F248" s="14" t="s">
        <v>111</v>
      </c>
      <c r="G248" s="15">
        <f>951.8+209</f>
        <v>1160.8</v>
      </c>
    </row>
    <row r="249" spans="1:7" s="98" customFormat="1" x14ac:dyDescent="0.25">
      <c r="A249" s="32" t="s">
        <v>226</v>
      </c>
      <c r="B249" s="13" t="s">
        <v>3</v>
      </c>
      <c r="C249" s="13" t="s">
        <v>58</v>
      </c>
      <c r="D249" s="13" t="s">
        <v>4</v>
      </c>
      <c r="E249" s="13" t="s">
        <v>305</v>
      </c>
      <c r="F249" s="14"/>
      <c r="G249" s="15">
        <f>SUM(G250)</f>
        <v>620.9</v>
      </c>
    </row>
    <row r="250" spans="1:7" s="98" customFormat="1" ht="31.2" x14ac:dyDescent="0.25">
      <c r="A250" s="30" t="s">
        <v>121</v>
      </c>
      <c r="B250" s="13" t="s">
        <v>3</v>
      </c>
      <c r="C250" s="13" t="s">
        <v>58</v>
      </c>
      <c r="D250" s="13" t="s">
        <v>4</v>
      </c>
      <c r="E250" s="13" t="s">
        <v>305</v>
      </c>
      <c r="F250" s="14" t="s">
        <v>111</v>
      </c>
      <c r="G250" s="15">
        <f>509.1+111.8</f>
        <v>620.9</v>
      </c>
    </row>
    <row r="251" spans="1:7" s="98" customFormat="1" ht="31.2" x14ac:dyDescent="0.25">
      <c r="A251" s="30" t="s">
        <v>520</v>
      </c>
      <c r="B251" s="13" t="s">
        <v>3</v>
      </c>
      <c r="C251" s="13" t="s">
        <v>58</v>
      </c>
      <c r="D251" s="13" t="s">
        <v>10</v>
      </c>
      <c r="E251" s="13"/>
      <c r="F251" s="14"/>
      <c r="G251" s="15">
        <f>SUM(G252+G254)</f>
        <v>1875.8</v>
      </c>
    </row>
    <row r="252" spans="1:7" s="98" customFormat="1" ht="31.2" x14ac:dyDescent="0.25">
      <c r="A252" s="30" t="s">
        <v>589</v>
      </c>
      <c r="B252" s="13" t="s">
        <v>3</v>
      </c>
      <c r="C252" s="13" t="s">
        <v>58</v>
      </c>
      <c r="D252" s="13" t="s">
        <v>10</v>
      </c>
      <c r="E252" s="13" t="s">
        <v>580</v>
      </c>
      <c r="F252" s="14"/>
      <c r="G252" s="15">
        <f>SUM(G253)</f>
        <v>1836.5</v>
      </c>
    </row>
    <row r="253" spans="1:7" s="98" customFormat="1" ht="31.2" x14ac:dyDescent="0.25">
      <c r="A253" s="30" t="s">
        <v>121</v>
      </c>
      <c r="B253" s="13" t="s">
        <v>3</v>
      </c>
      <c r="C253" s="13" t="s">
        <v>58</v>
      </c>
      <c r="D253" s="13" t="s">
        <v>10</v>
      </c>
      <c r="E253" s="13" t="s">
        <v>580</v>
      </c>
      <c r="F253" s="14" t="s">
        <v>111</v>
      </c>
      <c r="G253" s="15">
        <f>110.2+1726.3</f>
        <v>1836.5</v>
      </c>
    </row>
    <row r="254" spans="1:7" s="98" customFormat="1" ht="31.2" x14ac:dyDescent="0.25">
      <c r="A254" s="30" t="s">
        <v>589</v>
      </c>
      <c r="B254" s="13" t="s">
        <v>3</v>
      </c>
      <c r="C254" s="13" t="s">
        <v>58</v>
      </c>
      <c r="D254" s="13" t="s">
        <v>10</v>
      </c>
      <c r="E254" s="13" t="s">
        <v>581</v>
      </c>
      <c r="F254" s="14"/>
      <c r="G254" s="15">
        <f>SUM(G255)</f>
        <v>39.299999999999997</v>
      </c>
    </row>
    <row r="255" spans="1:7" s="98" customFormat="1" ht="31.2" x14ac:dyDescent="0.25">
      <c r="A255" s="30" t="s">
        <v>121</v>
      </c>
      <c r="B255" s="13" t="s">
        <v>3</v>
      </c>
      <c r="C255" s="13" t="s">
        <v>58</v>
      </c>
      <c r="D255" s="13" t="s">
        <v>10</v>
      </c>
      <c r="E255" s="13" t="s">
        <v>581</v>
      </c>
      <c r="F255" s="14" t="s">
        <v>111</v>
      </c>
      <c r="G255" s="15">
        <v>39.299999999999997</v>
      </c>
    </row>
    <row r="256" spans="1:7" s="98" customFormat="1" x14ac:dyDescent="0.25">
      <c r="A256" s="28" t="s">
        <v>540</v>
      </c>
      <c r="B256" s="13" t="s">
        <v>3</v>
      </c>
      <c r="C256" s="13" t="s">
        <v>58</v>
      </c>
      <c r="D256" s="13" t="s">
        <v>538</v>
      </c>
      <c r="E256" s="13"/>
      <c r="F256" s="14"/>
      <c r="G256" s="15">
        <f>SUM(G257)</f>
        <v>9756.1</v>
      </c>
    </row>
    <row r="257" spans="1:7" s="98" customFormat="1" x14ac:dyDescent="0.25">
      <c r="A257" s="30" t="s">
        <v>541</v>
      </c>
      <c r="B257" s="13" t="s">
        <v>3</v>
      </c>
      <c r="C257" s="13" t="s">
        <v>58</v>
      </c>
      <c r="D257" s="13" t="s">
        <v>538</v>
      </c>
      <c r="E257" s="13" t="s">
        <v>539</v>
      </c>
      <c r="F257" s="14"/>
      <c r="G257" s="15">
        <f>SUM(G258)</f>
        <v>9756.1</v>
      </c>
    </row>
    <row r="258" spans="1:7" s="98" customFormat="1" ht="31.2" x14ac:dyDescent="0.25">
      <c r="A258" s="29" t="s">
        <v>115</v>
      </c>
      <c r="B258" s="13" t="s">
        <v>3</v>
      </c>
      <c r="C258" s="13" t="s">
        <v>58</v>
      </c>
      <c r="D258" s="13" t="s">
        <v>538</v>
      </c>
      <c r="E258" s="13" t="s">
        <v>539</v>
      </c>
      <c r="F258" s="14" t="s">
        <v>20</v>
      </c>
      <c r="G258" s="15">
        <f>8000+1756.1</f>
        <v>9756.1</v>
      </c>
    </row>
    <row r="259" spans="1:7" s="98" customFormat="1" x14ac:dyDescent="0.25">
      <c r="A259" s="28" t="s">
        <v>371</v>
      </c>
      <c r="B259" s="13" t="s">
        <v>4</v>
      </c>
      <c r="C259" s="13"/>
      <c r="D259" s="13"/>
      <c r="E259" s="13"/>
      <c r="F259" s="14"/>
      <c r="G259" s="15">
        <f>SUM(G260+G273+G294)</f>
        <v>254989.8</v>
      </c>
    </row>
    <row r="260" spans="1:7" s="98" customFormat="1" ht="46.8" x14ac:dyDescent="0.25">
      <c r="A260" s="28" t="s">
        <v>154</v>
      </c>
      <c r="B260" s="13" t="s">
        <v>4</v>
      </c>
      <c r="C260" s="13" t="s">
        <v>58</v>
      </c>
      <c r="D260" s="13"/>
      <c r="E260" s="13"/>
      <c r="F260" s="14"/>
      <c r="G260" s="15">
        <f>SUM(G261+G270)</f>
        <v>7200.7</v>
      </c>
    </row>
    <row r="261" spans="1:7" s="98" customFormat="1" ht="46.8" x14ac:dyDescent="0.25">
      <c r="A261" s="31" t="s">
        <v>372</v>
      </c>
      <c r="B261" s="13" t="s">
        <v>4</v>
      </c>
      <c r="C261" s="13" t="s">
        <v>58</v>
      </c>
      <c r="D261" s="13" t="s">
        <v>0</v>
      </c>
      <c r="E261" s="13"/>
      <c r="F261" s="14"/>
      <c r="G261" s="15">
        <f>SUM(G262+G266+G268)</f>
        <v>7200.7</v>
      </c>
    </row>
    <row r="262" spans="1:7" s="98" customFormat="1" x14ac:dyDescent="0.25">
      <c r="A262" s="28" t="s">
        <v>26</v>
      </c>
      <c r="B262" s="13" t="s">
        <v>4</v>
      </c>
      <c r="C262" s="13" t="s">
        <v>58</v>
      </c>
      <c r="D262" s="13" t="s">
        <v>0</v>
      </c>
      <c r="E262" s="13" t="s">
        <v>41</v>
      </c>
      <c r="F262" s="14"/>
      <c r="G262" s="15">
        <f>SUM(G263:G265)</f>
        <v>7171.5999999999995</v>
      </c>
    </row>
    <row r="263" spans="1:7" s="98" customFormat="1" ht="31.2" x14ac:dyDescent="0.25">
      <c r="A263" s="29" t="s">
        <v>18</v>
      </c>
      <c r="B263" s="13" t="s">
        <v>4</v>
      </c>
      <c r="C263" s="13" t="s">
        <v>58</v>
      </c>
      <c r="D263" s="13" t="s">
        <v>0</v>
      </c>
      <c r="E263" s="13" t="s">
        <v>41</v>
      </c>
      <c r="F263" s="14" t="s">
        <v>19</v>
      </c>
      <c r="G263" s="15">
        <v>6850.4</v>
      </c>
    </row>
    <row r="264" spans="1:7" s="98" customFormat="1" ht="31.2" x14ac:dyDescent="0.25">
      <c r="A264" s="29" t="s">
        <v>115</v>
      </c>
      <c r="B264" s="13" t="s">
        <v>4</v>
      </c>
      <c r="C264" s="13" t="s">
        <v>58</v>
      </c>
      <c r="D264" s="13" t="s">
        <v>0</v>
      </c>
      <c r="E264" s="13" t="s">
        <v>41</v>
      </c>
      <c r="F264" s="14" t="s">
        <v>20</v>
      </c>
      <c r="G264" s="15">
        <f>320.4</f>
        <v>320.39999999999998</v>
      </c>
    </row>
    <row r="265" spans="1:7" s="98" customFormat="1" x14ac:dyDescent="0.25">
      <c r="A265" s="29" t="s">
        <v>21</v>
      </c>
      <c r="B265" s="13" t="s">
        <v>4</v>
      </c>
      <c r="C265" s="13" t="s">
        <v>58</v>
      </c>
      <c r="D265" s="13" t="s">
        <v>0</v>
      </c>
      <c r="E265" s="13" t="s">
        <v>41</v>
      </c>
      <c r="F265" s="14" t="s">
        <v>22</v>
      </c>
      <c r="G265" s="15">
        <v>0.8</v>
      </c>
    </row>
    <row r="266" spans="1:7" s="98" customFormat="1" x14ac:dyDescent="0.25">
      <c r="A266" s="29" t="s">
        <v>228</v>
      </c>
      <c r="B266" s="13" t="s">
        <v>4</v>
      </c>
      <c r="C266" s="13" t="s">
        <v>58</v>
      </c>
      <c r="D266" s="13" t="s">
        <v>0</v>
      </c>
      <c r="E266" s="13" t="s">
        <v>229</v>
      </c>
      <c r="F266" s="14"/>
      <c r="G266" s="15">
        <f>SUM(G267)</f>
        <v>20.100000000000001</v>
      </c>
    </row>
    <row r="267" spans="1:7" s="98" customFormat="1" ht="31.2" x14ac:dyDescent="0.25">
      <c r="A267" s="29" t="s">
        <v>115</v>
      </c>
      <c r="B267" s="13" t="s">
        <v>4</v>
      </c>
      <c r="C267" s="13" t="s">
        <v>58</v>
      </c>
      <c r="D267" s="13" t="s">
        <v>0</v>
      </c>
      <c r="E267" s="13" t="s">
        <v>229</v>
      </c>
      <c r="F267" s="14" t="s">
        <v>20</v>
      </c>
      <c r="G267" s="15">
        <v>20.100000000000001</v>
      </c>
    </row>
    <row r="268" spans="1:7" s="98" customFormat="1" x14ac:dyDescent="0.25">
      <c r="A268" s="29" t="s">
        <v>234</v>
      </c>
      <c r="B268" s="13" t="s">
        <v>4</v>
      </c>
      <c r="C268" s="13" t="s">
        <v>58</v>
      </c>
      <c r="D268" s="13" t="s">
        <v>0</v>
      </c>
      <c r="E268" s="13" t="s">
        <v>235</v>
      </c>
      <c r="F268" s="14"/>
      <c r="G268" s="15">
        <f>SUM(G269)</f>
        <v>9</v>
      </c>
    </row>
    <row r="269" spans="1:7" s="98" customFormat="1" ht="31.2" x14ac:dyDescent="0.25">
      <c r="A269" s="29" t="s">
        <v>115</v>
      </c>
      <c r="B269" s="13" t="s">
        <v>4</v>
      </c>
      <c r="C269" s="13" t="s">
        <v>58</v>
      </c>
      <c r="D269" s="13" t="s">
        <v>0</v>
      </c>
      <c r="E269" s="13" t="s">
        <v>235</v>
      </c>
      <c r="F269" s="14" t="s">
        <v>20</v>
      </c>
      <c r="G269" s="15">
        <v>9</v>
      </c>
    </row>
    <row r="270" spans="1:7" s="98" customFormat="1" x14ac:dyDescent="0.25">
      <c r="A270" s="28" t="s">
        <v>283</v>
      </c>
      <c r="B270" s="13" t="s">
        <v>4</v>
      </c>
      <c r="C270" s="13" t="s">
        <v>58</v>
      </c>
      <c r="D270" s="13" t="s">
        <v>1</v>
      </c>
      <c r="E270" s="13"/>
      <c r="F270" s="14"/>
      <c r="G270" s="15">
        <f>SUM(G271)</f>
        <v>0</v>
      </c>
    </row>
    <row r="271" spans="1:7" s="98" customFormat="1" x14ac:dyDescent="0.25">
      <c r="A271" s="28" t="s">
        <v>280</v>
      </c>
      <c r="B271" s="13" t="s">
        <v>4</v>
      </c>
      <c r="C271" s="13" t="s">
        <v>58</v>
      </c>
      <c r="D271" s="13" t="s">
        <v>1</v>
      </c>
      <c r="E271" s="13" t="s">
        <v>281</v>
      </c>
      <c r="F271" s="14"/>
      <c r="G271" s="15">
        <f>SUM(G272)</f>
        <v>0</v>
      </c>
    </row>
    <row r="272" spans="1:7" s="98" customFormat="1" ht="33" customHeight="1" x14ac:dyDescent="0.25">
      <c r="A272" s="29" t="s">
        <v>110</v>
      </c>
      <c r="B272" s="13" t="s">
        <v>4</v>
      </c>
      <c r="C272" s="13" t="s">
        <v>58</v>
      </c>
      <c r="D272" s="13" t="s">
        <v>1</v>
      </c>
      <c r="E272" s="13" t="s">
        <v>281</v>
      </c>
      <c r="F272" s="14" t="s">
        <v>111</v>
      </c>
      <c r="G272" s="15">
        <f>465-465</f>
        <v>0</v>
      </c>
    </row>
    <row r="273" spans="1:7" s="98" customFormat="1" x14ac:dyDescent="0.25">
      <c r="A273" s="28" t="s">
        <v>155</v>
      </c>
      <c r="B273" s="13" t="s">
        <v>4</v>
      </c>
      <c r="C273" s="13" t="s">
        <v>93</v>
      </c>
      <c r="D273" s="13"/>
      <c r="E273" s="13"/>
      <c r="F273" s="14"/>
      <c r="G273" s="15">
        <f>SUM(G274)</f>
        <v>244539.09999999998</v>
      </c>
    </row>
    <row r="274" spans="1:7" s="98" customFormat="1" ht="33.75" customHeight="1" x14ac:dyDescent="0.25">
      <c r="A274" s="34" t="s">
        <v>94</v>
      </c>
      <c r="B274" s="13" t="s">
        <v>4</v>
      </c>
      <c r="C274" s="13" t="s">
        <v>93</v>
      </c>
      <c r="D274" s="13" t="s">
        <v>0</v>
      </c>
      <c r="E274" s="13"/>
      <c r="F274" s="14"/>
      <c r="G274" s="15">
        <f>SUM(G275+G286+G282+G290+G292+G280+G288)</f>
        <v>244539.09999999998</v>
      </c>
    </row>
    <row r="275" spans="1:7" s="98" customFormat="1" ht="46.8" x14ac:dyDescent="0.25">
      <c r="A275" s="31" t="s">
        <v>106</v>
      </c>
      <c r="B275" s="13" t="s">
        <v>4</v>
      </c>
      <c r="C275" s="13" t="s">
        <v>93</v>
      </c>
      <c r="D275" s="13" t="s">
        <v>0</v>
      </c>
      <c r="E275" s="13" t="s">
        <v>51</v>
      </c>
      <c r="F275" s="14"/>
      <c r="G275" s="15">
        <f>SUM(G276:G279)</f>
        <v>239947.59999999998</v>
      </c>
    </row>
    <row r="276" spans="1:7" s="98" customFormat="1" ht="31.2" x14ac:dyDescent="0.25">
      <c r="A276" s="29" t="s">
        <v>18</v>
      </c>
      <c r="B276" s="13" t="s">
        <v>4</v>
      </c>
      <c r="C276" s="13" t="s">
        <v>93</v>
      </c>
      <c r="D276" s="13" t="s">
        <v>0</v>
      </c>
      <c r="E276" s="13" t="s">
        <v>51</v>
      </c>
      <c r="F276" s="14" t="s">
        <v>19</v>
      </c>
      <c r="G276" s="15">
        <v>30470.6</v>
      </c>
    </row>
    <row r="277" spans="1:7" s="98" customFormat="1" ht="31.2" x14ac:dyDescent="0.25">
      <c r="A277" s="29" t="s">
        <v>115</v>
      </c>
      <c r="B277" s="13" t="s">
        <v>4</v>
      </c>
      <c r="C277" s="13" t="s">
        <v>93</v>
      </c>
      <c r="D277" s="13" t="s">
        <v>0</v>
      </c>
      <c r="E277" s="13" t="s">
        <v>51</v>
      </c>
      <c r="F277" s="14" t="s">
        <v>20</v>
      </c>
      <c r="G277" s="15">
        <v>1178.5999999999999</v>
      </c>
    </row>
    <row r="278" spans="1:7" s="98" customFormat="1" ht="39" customHeight="1" x14ac:dyDescent="0.25">
      <c r="A278" s="29" t="s">
        <v>110</v>
      </c>
      <c r="B278" s="13" t="s">
        <v>4</v>
      </c>
      <c r="C278" s="13" t="s">
        <v>93</v>
      </c>
      <c r="D278" s="13" t="s">
        <v>0</v>
      </c>
      <c r="E278" s="13" t="s">
        <v>51</v>
      </c>
      <c r="F278" s="14" t="s">
        <v>111</v>
      </c>
      <c r="G278" s="15">
        <v>208297.4</v>
      </c>
    </row>
    <row r="279" spans="1:7" s="98" customFormat="1" x14ac:dyDescent="0.25">
      <c r="A279" s="29" t="s">
        <v>21</v>
      </c>
      <c r="B279" s="13" t="s">
        <v>4</v>
      </c>
      <c r="C279" s="13" t="s">
        <v>93</v>
      </c>
      <c r="D279" s="13" t="s">
        <v>0</v>
      </c>
      <c r="E279" s="13" t="s">
        <v>51</v>
      </c>
      <c r="F279" s="14" t="s">
        <v>22</v>
      </c>
      <c r="G279" s="15">
        <v>1</v>
      </c>
    </row>
    <row r="280" spans="1:7" s="98" customFormat="1" x14ac:dyDescent="0.25">
      <c r="A280" s="29" t="s">
        <v>280</v>
      </c>
      <c r="B280" s="13" t="s">
        <v>4</v>
      </c>
      <c r="C280" s="13" t="s">
        <v>93</v>
      </c>
      <c r="D280" s="13" t="s">
        <v>0</v>
      </c>
      <c r="E280" s="13" t="s">
        <v>281</v>
      </c>
      <c r="F280" s="14"/>
      <c r="G280" s="15">
        <f>SUM(G281)</f>
        <v>0</v>
      </c>
    </row>
    <row r="281" spans="1:7" s="98" customFormat="1" ht="31.2" x14ac:dyDescent="0.25">
      <c r="A281" s="29" t="s">
        <v>121</v>
      </c>
      <c r="B281" s="13" t="s">
        <v>4</v>
      </c>
      <c r="C281" s="13" t="s">
        <v>93</v>
      </c>
      <c r="D281" s="13" t="s">
        <v>0</v>
      </c>
      <c r="E281" s="13" t="s">
        <v>281</v>
      </c>
      <c r="F281" s="14" t="s">
        <v>111</v>
      </c>
      <c r="G281" s="15"/>
    </row>
    <row r="282" spans="1:7" s="98" customFormat="1" ht="37.200000000000003" customHeight="1" x14ac:dyDescent="0.25">
      <c r="A282" s="28" t="s">
        <v>373</v>
      </c>
      <c r="B282" s="13" t="s">
        <v>4</v>
      </c>
      <c r="C282" s="13" t="s">
        <v>93</v>
      </c>
      <c r="D282" s="13" t="s">
        <v>0</v>
      </c>
      <c r="E282" s="13" t="s">
        <v>131</v>
      </c>
      <c r="F282" s="14"/>
      <c r="G282" s="15">
        <f>G283+G285+G284</f>
        <v>1766</v>
      </c>
    </row>
    <row r="283" spans="1:7" s="98" customFormat="1" ht="31.2" x14ac:dyDescent="0.25">
      <c r="A283" s="29" t="s">
        <v>115</v>
      </c>
      <c r="B283" s="13" t="s">
        <v>4</v>
      </c>
      <c r="C283" s="13" t="s">
        <v>93</v>
      </c>
      <c r="D283" s="13" t="s">
        <v>0</v>
      </c>
      <c r="E283" s="13" t="s">
        <v>131</v>
      </c>
      <c r="F283" s="14" t="s">
        <v>20</v>
      </c>
      <c r="G283" s="15">
        <v>750</v>
      </c>
    </row>
    <row r="284" spans="1:7" s="98" customFormat="1" x14ac:dyDescent="0.25">
      <c r="A284" s="29" t="s">
        <v>117</v>
      </c>
      <c r="B284" s="13" t="s">
        <v>4</v>
      </c>
      <c r="C284" s="13" t="s">
        <v>93</v>
      </c>
      <c r="D284" s="13" t="s">
        <v>0</v>
      </c>
      <c r="E284" s="13" t="s">
        <v>131</v>
      </c>
      <c r="F284" s="14" t="s">
        <v>109</v>
      </c>
      <c r="G284" s="15">
        <v>1016</v>
      </c>
    </row>
    <row r="285" spans="1:7" s="98" customFormat="1" ht="31.2" x14ac:dyDescent="0.25">
      <c r="A285" s="30" t="s">
        <v>121</v>
      </c>
      <c r="B285" s="13" t="s">
        <v>4</v>
      </c>
      <c r="C285" s="13" t="s">
        <v>93</v>
      </c>
      <c r="D285" s="13" t="s">
        <v>0</v>
      </c>
      <c r="E285" s="13" t="s">
        <v>131</v>
      </c>
      <c r="F285" s="14" t="s">
        <v>111</v>
      </c>
      <c r="G285" s="15"/>
    </row>
    <row r="286" spans="1:7" s="98" customFormat="1" ht="93.6" x14ac:dyDescent="0.25">
      <c r="A286" s="35" t="s">
        <v>217</v>
      </c>
      <c r="B286" s="13" t="s">
        <v>4</v>
      </c>
      <c r="C286" s="13" t="s">
        <v>93</v>
      </c>
      <c r="D286" s="13" t="s">
        <v>0</v>
      </c>
      <c r="E286" s="13" t="s">
        <v>96</v>
      </c>
      <c r="F286" s="14"/>
      <c r="G286" s="15">
        <f>SUM(G287:G287)</f>
        <v>687.5</v>
      </c>
    </row>
    <row r="287" spans="1:7" s="98" customFormat="1" ht="31.2" x14ac:dyDescent="0.25">
      <c r="A287" s="29" t="s">
        <v>116</v>
      </c>
      <c r="B287" s="13" t="s">
        <v>4</v>
      </c>
      <c r="C287" s="13" t="s">
        <v>93</v>
      </c>
      <c r="D287" s="13" t="s">
        <v>0</v>
      </c>
      <c r="E287" s="13" t="s">
        <v>96</v>
      </c>
      <c r="F287" s="14" t="s">
        <v>111</v>
      </c>
      <c r="G287" s="15">
        <v>687.5</v>
      </c>
    </row>
    <row r="288" spans="1:7" s="98" customFormat="1" ht="31.2" x14ac:dyDescent="0.25">
      <c r="A288" s="29" t="s">
        <v>193</v>
      </c>
      <c r="B288" s="13" t="s">
        <v>4</v>
      </c>
      <c r="C288" s="13" t="s">
        <v>93</v>
      </c>
      <c r="D288" s="13" t="s">
        <v>0</v>
      </c>
      <c r="E288" s="13" t="s">
        <v>259</v>
      </c>
      <c r="F288" s="14"/>
      <c r="G288" s="15">
        <f>G289</f>
        <v>0</v>
      </c>
    </row>
    <row r="289" spans="1:7" s="98" customFormat="1" ht="33.6" customHeight="1" x14ac:dyDescent="0.25">
      <c r="A289" s="29" t="s">
        <v>110</v>
      </c>
      <c r="B289" s="13" t="s">
        <v>4</v>
      </c>
      <c r="C289" s="13" t="s">
        <v>93</v>
      </c>
      <c r="D289" s="13" t="s">
        <v>0</v>
      </c>
      <c r="E289" s="13" t="s">
        <v>259</v>
      </c>
      <c r="F289" s="14" t="s">
        <v>111</v>
      </c>
      <c r="G289" s="15"/>
    </row>
    <row r="290" spans="1:7" s="98" customFormat="1" ht="31.2" x14ac:dyDescent="0.25">
      <c r="A290" s="29" t="s">
        <v>200</v>
      </c>
      <c r="B290" s="13" t="s">
        <v>4</v>
      </c>
      <c r="C290" s="13" t="s">
        <v>93</v>
      </c>
      <c r="D290" s="13" t="s">
        <v>0</v>
      </c>
      <c r="E290" s="13" t="s">
        <v>198</v>
      </c>
      <c r="F290" s="14"/>
      <c r="G290" s="15">
        <f>G291</f>
        <v>2138</v>
      </c>
    </row>
    <row r="291" spans="1:7" s="98" customFormat="1" ht="31.2" x14ac:dyDescent="0.25">
      <c r="A291" s="29" t="s">
        <v>116</v>
      </c>
      <c r="B291" s="13" t="s">
        <v>4</v>
      </c>
      <c r="C291" s="13" t="s">
        <v>93</v>
      </c>
      <c r="D291" s="13" t="s">
        <v>0</v>
      </c>
      <c r="E291" s="13" t="s">
        <v>198</v>
      </c>
      <c r="F291" s="14" t="s">
        <v>111</v>
      </c>
      <c r="G291" s="15">
        <f>2137.9+0.1</f>
        <v>2138</v>
      </c>
    </row>
    <row r="292" spans="1:7" s="98" customFormat="1" ht="96.75" customHeight="1" x14ac:dyDescent="0.25">
      <c r="A292" s="29" t="s">
        <v>356</v>
      </c>
      <c r="B292" s="13" t="s">
        <v>4</v>
      </c>
      <c r="C292" s="13" t="s">
        <v>93</v>
      </c>
      <c r="D292" s="13" t="s">
        <v>0</v>
      </c>
      <c r="E292" s="13" t="s">
        <v>258</v>
      </c>
      <c r="F292" s="14"/>
      <c r="G292" s="15">
        <f>G293</f>
        <v>0</v>
      </c>
    </row>
    <row r="293" spans="1:7" s="98" customFormat="1" ht="31.2" x14ac:dyDescent="0.25">
      <c r="A293" s="29" t="s">
        <v>116</v>
      </c>
      <c r="B293" s="13" t="s">
        <v>4</v>
      </c>
      <c r="C293" s="13" t="s">
        <v>93</v>
      </c>
      <c r="D293" s="13" t="s">
        <v>0</v>
      </c>
      <c r="E293" s="13" t="s">
        <v>258</v>
      </c>
      <c r="F293" s="14" t="s">
        <v>111</v>
      </c>
      <c r="G293" s="15"/>
    </row>
    <row r="294" spans="1:7" s="98" customFormat="1" x14ac:dyDescent="0.25">
      <c r="A294" s="28" t="s">
        <v>157</v>
      </c>
      <c r="B294" s="13" t="s">
        <v>4</v>
      </c>
      <c r="C294" s="13" t="s">
        <v>101</v>
      </c>
      <c r="D294" s="13"/>
      <c r="E294" s="13"/>
      <c r="F294" s="14"/>
      <c r="G294" s="15">
        <f>G295</f>
        <v>3250</v>
      </c>
    </row>
    <row r="295" spans="1:7" s="98" customFormat="1" ht="46.8" x14ac:dyDescent="0.25">
      <c r="A295" s="28" t="s">
        <v>133</v>
      </c>
      <c r="B295" s="13" t="s">
        <v>4</v>
      </c>
      <c r="C295" s="13" t="s">
        <v>101</v>
      </c>
      <c r="D295" s="13" t="s">
        <v>0</v>
      </c>
      <c r="E295" s="13"/>
      <c r="F295" s="14"/>
      <c r="G295" s="15">
        <f>G296</f>
        <v>3250</v>
      </c>
    </row>
    <row r="296" spans="1:7" s="98" customFormat="1" ht="31.2" x14ac:dyDescent="0.25">
      <c r="A296" s="28" t="s">
        <v>374</v>
      </c>
      <c r="B296" s="13" t="s">
        <v>4</v>
      </c>
      <c r="C296" s="13" t="s">
        <v>101</v>
      </c>
      <c r="D296" s="13" t="s">
        <v>0</v>
      </c>
      <c r="E296" s="13" t="s">
        <v>132</v>
      </c>
      <c r="F296" s="14"/>
      <c r="G296" s="15">
        <f>G297+G298+G299+G300</f>
        <v>3250</v>
      </c>
    </row>
    <row r="297" spans="1:7" s="98" customFormat="1" ht="46.8" x14ac:dyDescent="0.25">
      <c r="A297" s="28" t="s">
        <v>114</v>
      </c>
      <c r="B297" s="13" t="s">
        <v>4</v>
      </c>
      <c r="C297" s="13" t="s">
        <v>101</v>
      </c>
      <c r="D297" s="13" t="s">
        <v>0</v>
      </c>
      <c r="E297" s="13" t="s">
        <v>132</v>
      </c>
      <c r="F297" s="14" t="s">
        <v>19</v>
      </c>
      <c r="G297" s="15"/>
    </row>
    <row r="298" spans="1:7" s="98" customFormat="1" ht="31.2" x14ac:dyDescent="0.25">
      <c r="A298" s="29" t="s">
        <v>115</v>
      </c>
      <c r="B298" s="13" t="s">
        <v>4</v>
      </c>
      <c r="C298" s="13" t="s">
        <v>101</v>
      </c>
      <c r="D298" s="13" t="s">
        <v>0</v>
      </c>
      <c r="E298" s="13" t="s">
        <v>132</v>
      </c>
      <c r="F298" s="14" t="s">
        <v>20</v>
      </c>
      <c r="G298" s="15">
        <v>2700</v>
      </c>
    </row>
    <row r="299" spans="1:7" s="98" customFormat="1" x14ac:dyDescent="0.25">
      <c r="A299" s="29" t="s">
        <v>117</v>
      </c>
      <c r="B299" s="13" t="s">
        <v>4</v>
      </c>
      <c r="C299" s="13" t="s">
        <v>101</v>
      </c>
      <c r="D299" s="13" t="s">
        <v>0</v>
      </c>
      <c r="E299" s="13" t="s">
        <v>132</v>
      </c>
      <c r="F299" s="14" t="s">
        <v>109</v>
      </c>
      <c r="G299" s="15"/>
    </row>
    <row r="300" spans="1:7" s="98" customFormat="1" ht="31.2" x14ac:dyDescent="0.25">
      <c r="A300" s="29" t="s">
        <v>121</v>
      </c>
      <c r="B300" s="13" t="s">
        <v>4</v>
      </c>
      <c r="C300" s="13" t="s">
        <v>101</v>
      </c>
      <c r="D300" s="13" t="s">
        <v>0</v>
      </c>
      <c r="E300" s="13" t="s">
        <v>132</v>
      </c>
      <c r="F300" s="14" t="s">
        <v>111</v>
      </c>
      <c r="G300" s="15">
        <v>550</v>
      </c>
    </row>
    <row r="301" spans="1:7" s="98" customFormat="1" x14ac:dyDescent="0.25">
      <c r="A301" s="28" t="s">
        <v>375</v>
      </c>
      <c r="B301" s="13" t="s">
        <v>10</v>
      </c>
      <c r="C301" s="13"/>
      <c r="D301" s="13"/>
      <c r="E301" s="13"/>
      <c r="F301" s="13"/>
      <c r="G301" s="15">
        <f>SUM(G302+G335+G345)</f>
        <v>463399.49999999994</v>
      </c>
    </row>
    <row r="302" spans="1:7" s="98" customFormat="1" ht="31.2" x14ac:dyDescent="0.25">
      <c r="A302" s="36" t="s">
        <v>376</v>
      </c>
      <c r="B302" s="13" t="s">
        <v>10</v>
      </c>
      <c r="C302" s="13" t="s">
        <v>58</v>
      </c>
      <c r="D302" s="13"/>
      <c r="E302" s="13"/>
      <c r="F302" s="13"/>
      <c r="G302" s="15">
        <f>SUM(G303+G316+G326+G332)</f>
        <v>130140.39999999998</v>
      </c>
    </row>
    <row r="303" spans="1:7" s="98" customFormat="1" ht="46.8" x14ac:dyDescent="0.25">
      <c r="A303" s="28" t="s">
        <v>377</v>
      </c>
      <c r="B303" s="13" t="s">
        <v>10</v>
      </c>
      <c r="C303" s="13" t="s">
        <v>58</v>
      </c>
      <c r="D303" s="13" t="s">
        <v>0</v>
      </c>
      <c r="E303" s="13"/>
      <c r="F303" s="14"/>
      <c r="G303" s="15">
        <f>SUM(G308+G311+G306+G304+G314)</f>
        <v>3985.6</v>
      </c>
    </row>
    <row r="304" spans="1:7" s="98" customFormat="1" x14ac:dyDescent="0.25">
      <c r="A304" s="28" t="s">
        <v>362</v>
      </c>
      <c r="B304" s="13" t="s">
        <v>10</v>
      </c>
      <c r="C304" s="13" t="s">
        <v>58</v>
      </c>
      <c r="D304" s="13" t="s">
        <v>0</v>
      </c>
      <c r="E304" s="13" t="s">
        <v>363</v>
      </c>
      <c r="F304" s="14"/>
      <c r="G304" s="15">
        <f>G305</f>
        <v>0</v>
      </c>
    </row>
    <row r="305" spans="1:7" s="98" customFormat="1" ht="31.2" x14ac:dyDescent="0.25">
      <c r="A305" s="28" t="s">
        <v>121</v>
      </c>
      <c r="B305" s="13" t="s">
        <v>10</v>
      </c>
      <c r="C305" s="13" t="s">
        <v>58</v>
      </c>
      <c r="D305" s="13" t="s">
        <v>0</v>
      </c>
      <c r="E305" s="13" t="s">
        <v>363</v>
      </c>
      <c r="F305" s="14" t="s">
        <v>111</v>
      </c>
      <c r="G305" s="15"/>
    </row>
    <row r="306" spans="1:7" s="98" customFormat="1" ht="109.2" x14ac:dyDescent="0.25">
      <c r="A306" s="29" t="s">
        <v>354</v>
      </c>
      <c r="B306" s="13" t="s">
        <v>10</v>
      </c>
      <c r="C306" s="13" t="s">
        <v>58</v>
      </c>
      <c r="D306" s="13" t="s">
        <v>0</v>
      </c>
      <c r="E306" s="13" t="s">
        <v>120</v>
      </c>
      <c r="F306" s="14"/>
      <c r="G306" s="15">
        <f>SUM(G307)</f>
        <v>252</v>
      </c>
    </row>
    <row r="307" spans="1:7" s="98" customFormat="1" ht="31.2" x14ac:dyDescent="0.25">
      <c r="A307" s="29" t="s">
        <v>18</v>
      </c>
      <c r="B307" s="13" t="s">
        <v>10</v>
      </c>
      <c r="C307" s="13" t="s">
        <v>58</v>
      </c>
      <c r="D307" s="13" t="s">
        <v>0</v>
      </c>
      <c r="E307" s="13" t="s">
        <v>120</v>
      </c>
      <c r="F307" s="14" t="s">
        <v>19</v>
      </c>
      <c r="G307" s="15">
        <v>252</v>
      </c>
    </row>
    <row r="308" spans="1:7" s="98" customFormat="1" ht="46.8" x14ac:dyDescent="0.25">
      <c r="A308" s="29" t="s">
        <v>173</v>
      </c>
      <c r="B308" s="13" t="s">
        <v>10</v>
      </c>
      <c r="C308" s="13" t="s">
        <v>58</v>
      </c>
      <c r="D308" s="13" t="s">
        <v>0</v>
      </c>
      <c r="E308" s="13" t="s">
        <v>172</v>
      </c>
      <c r="F308" s="14"/>
      <c r="G308" s="15">
        <f>SUM(G309:G310)</f>
        <v>1866.8</v>
      </c>
    </row>
    <row r="309" spans="1:7" s="98" customFormat="1" ht="46.8" x14ac:dyDescent="0.25">
      <c r="A309" s="29" t="s">
        <v>114</v>
      </c>
      <c r="B309" s="13" t="s">
        <v>10</v>
      </c>
      <c r="C309" s="13" t="s">
        <v>58</v>
      </c>
      <c r="D309" s="13" t="s">
        <v>0</v>
      </c>
      <c r="E309" s="13" t="s">
        <v>172</v>
      </c>
      <c r="F309" s="14" t="s">
        <v>19</v>
      </c>
      <c r="G309" s="15">
        <v>1729.1</v>
      </c>
    </row>
    <row r="310" spans="1:7" s="98" customFormat="1" ht="31.2" x14ac:dyDescent="0.25">
      <c r="A310" s="29" t="s">
        <v>115</v>
      </c>
      <c r="B310" s="13" t="s">
        <v>10</v>
      </c>
      <c r="C310" s="13" t="s">
        <v>58</v>
      </c>
      <c r="D310" s="13" t="s">
        <v>0</v>
      </c>
      <c r="E310" s="13" t="s">
        <v>172</v>
      </c>
      <c r="F310" s="14" t="s">
        <v>20</v>
      </c>
      <c r="G310" s="15">
        <v>137.69999999999999</v>
      </c>
    </row>
    <row r="311" spans="1:7" s="98" customFormat="1" ht="93.6" x14ac:dyDescent="0.25">
      <c r="A311" s="37" t="s">
        <v>180</v>
      </c>
      <c r="B311" s="13" t="s">
        <v>10</v>
      </c>
      <c r="C311" s="13" t="s">
        <v>58</v>
      </c>
      <c r="D311" s="13" t="s">
        <v>0</v>
      </c>
      <c r="E311" s="13" t="s">
        <v>43</v>
      </c>
      <c r="F311" s="14"/>
      <c r="G311" s="15">
        <f>SUM(G312:G313)</f>
        <v>933.40000000000009</v>
      </c>
    </row>
    <row r="312" spans="1:7" s="98" customFormat="1" ht="46.5" customHeight="1" x14ac:dyDescent="0.25">
      <c r="A312" s="29" t="s">
        <v>113</v>
      </c>
      <c r="B312" s="13" t="s">
        <v>10</v>
      </c>
      <c r="C312" s="13" t="s">
        <v>58</v>
      </c>
      <c r="D312" s="13" t="s">
        <v>0</v>
      </c>
      <c r="E312" s="13" t="s">
        <v>43</v>
      </c>
      <c r="F312" s="14" t="s">
        <v>19</v>
      </c>
      <c r="G312" s="15">
        <v>849.2</v>
      </c>
    </row>
    <row r="313" spans="1:7" s="98" customFormat="1" ht="31.2" x14ac:dyDescent="0.25">
      <c r="A313" s="29" t="s">
        <v>115</v>
      </c>
      <c r="B313" s="13" t="s">
        <v>10</v>
      </c>
      <c r="C313" s="13" t="s">
        <v>58</v>
      </c>
      <c r="D313" s="13" t="s">
        <v>0</v>
      </c>
      <c r="E313" s="13" t="s">
        <v>43</v>
      </c>
      <c r="F313" s="14" t="s">
        <v>20</v>
      </c>
      <c r="G313" s="15">
        <v>84.2</v>
      </c>
    </row>
    <row r="314" spans="1:7" s="98" customFormat="1" ht="141.75" customHeight="1" x14ac:dyDescent="0.25">
      <c r="A314" s="29" t="s">
        <v>567</v>
      </c>
      <c r="B314" s="13" t="s">
        <v>10</v>
      </c>
      <c r="C314" s="13" t="s">
        <v>58</v>
      </c>
      <c r="D314" s="13" t="s">
        <v>0</v>
      </c>
      <c r="E314" s="13" t="s">
        <v>476</v>
      </c>
      <c r="F314" s="14"/>
      <c r="G314" s="15">
        <f>SUM(G315)</f>
        <v>933.4</v>
      </c>
    </row>
    <row r="315" spans="1:7" s="98" customFormat="1" ht="31.2" x14ac:dyDescent="0.25">
      <c r="A315" s="29" t="s">
        <v>18</v>
      </c>
      <c r="B315" s="13" t="s">
        <v>10</v>
      </c>
      <c r="C315" s="13" t="s">
        <v>58</v>
      </c>
      <c r="D315" s="13" t="s">
        <v>0</v>
      </c>
      <c r="E315" s="13" t="s">
        <v>476</v>
      </c>
      <c r="F315" s="14" t="s">
        <v>19</v>
      </c>
      <c r="G315" s="15">
        <v>933.4</v>
      </c>
    </row>
    <row r="316" spans="1:7" s="98" customFormat="1" x14ac:dyDescent="0.25">
      <c r="A316" s="29" t="s">
        <v>151</v>
      </c>
      <c r="B316" s="13" t="s">
        <v>10</v>
      </c>
      <c r="C316" s="13" t="s">
        <v>58</v>
      </c>
      <c r="D316" s="13" t="s">
        <v>1</v>
      </c>
      <c r="E316" s="13"/>
      <c r="F316" s="14"/>
      <c r="G316" s="15">
        <f>SUM(G317+G320+G322+G324)</f>
        <v>17401.3</v>
      </c>
    </row>
    <row r="317" spans="1:7" s="98" customFormat="1" x14ac:dyDescent="0.25">
      <c r="A317" s="29" t="s">
        <v>26</v>
      </c>
      <c r="B317" s="13" t="s">
        <v>10</v>
      </c>
      <c r="C317" s="13" t="s">
        <v>58</v>
      </c>
      <c r="D317" s="13" t="s">
        <v>1</v>
      </c>
      <c r="E317" s="13" t="s">
        <v>41</v>
      </c>
      <c r="F317" s="14"/>
      <c r="G317" s="15">
        <f>SUM(G318:G319)</f>
        <v>16868.5</v>
      </c>
    </row>
    <row r="318" spans="1:7" s="98" customFormat="1" ht="46.8" x14ac:dyDescent="0.25">
      <c r="A318" s="29" t="s">
        <v>114</v>
      </c>
      <c r="B318" s="13" t="s">
        <v>10</v>
      </c>
      <c r="C318" s="13" t="s">
        <v>58</v>
      </c>
      <c r="D318" s="13" t="s">
        <v>1</v>
      </c>
      <c r="E318" s="13" t="s">
        <v>41</v>
      </c>
      <c r="F318" s="14" t="s">
        <v>19</v>
      </c>
      <c r="G318" s="15">
        <f>15133.9+1192.7</f>
        <v>16326.6</v>
      </c>
    </row>
    <row r="319" spans="1:7" s="98" customFormat="1" ht="31.2" x14ac:dyDescent="0.25">
      <c r="A319" s="29" t="s">
        <v>115</v>
      </c>
      <c r="B319" s="13" t="s">
        <v>10</v>
      </c>
      <c r="C319" s="13" t="s">
        <v>58</v>
      </c>
      <c r="D319" s="13" t="s">
        <v>1</v>
      </c>
      <c r="E319" s="13" t="s">
        <v>41</v>
      </c>
      <c r="F319" s="14" t="s">
        <v>20</v>
      </c>
      <c r="G319" s="15">
        <v>541.9</v>
      </c>
    </row>
    <row r="320" spans="1:7" s="98" customFormat="1" x14ac:dyDescent="0.25">
      <c r="A320" s="29" t="s">
        <v>228</v>
      </c>
      <c r="B320" s="13" t="s">
        <v>10</v>
      </c>
      <c r="C320" s="25">
        <v>1</v>
      </c>
      <c r="D320" s="13" t="s">
        <v>1</v>
      </c>
      <c r="E320" s="13" t="s">
        <v>229</v>
      </c>
      <c r="F320" s="13"/>
      <c r="G320" s="15">
        <f t="shared" ref="G320" si="0">SUM(G321)</f>
        <v>61.8</v>
      </c>
    </row>
    <row r="321" spans="1:7" s="98" customFormat="1" ht="31.2" x14ac:dyDescent="0.25">
      <c r="A321" s="29" t="s">
        <v>115</v>
      </c>
      <c r="B321" s="13" t="s">
        <v>10</v>
      </c>
      <c r="C321" s="25">
        <v>1</v>
      </c>
      <c r="D321" s="13" t="s">
        <v>1</v>
      </c>
      <c r="E321" s="13" t="s">
        <v>229</v>
      </c>
      <c r="F321" s="13" t="s">
        <v>20</v>
      </c>
      <c r="G321" s="15">
        <v>61.8</v>
      </c>
    </row>
    <row r="322" spans="1:7" s="98" customFormat="1" x14ac:dyDescent="0.25">
      <c r="A322" s="29" t="s">
        <v>234</v>
      </c>
      <c r="B322" s="13" t="s">
        <v>10</v>
      </c>
      <c r="C322" s="13" t="s">
        <v>58</v>
      </c>
      <c r="D322" s="13" t="s">
        <v>1</v>
      </c>
      <c r="E322" s="13" t="s">
        <v>235</v>
      </c>
      <c r="F322" s="14"/>
      <c r="G322" s="15">
        <f t="shared" ref="G322" si="1">SUM(G323)</f>
        <v>126</v>
      </c>
    </row>
    <row r="323" spans="1:7" s="98" customFormat="1" ht="31.2" x14ac:dyDescent="0.25">
      <c r="A323" s="29" t="s">
        <v>115</v>
      </c>
      <c r="B323" s="13" t="s">
        <v>10</v>
      </c>
      <c r="C323" s="13" t="s">
        <v>58</v>
      </c>
      <c r="D323" s="13" t="s">
        <v>1</v>
      </c>
      <c r="E323" s="13" t="s">
        <v>235</v>
      </c>
      <c r="F323" s="14" t="s">
        <v>20</v>
      </c>
      <c r="G323" s="15">
        <v>126</v>
      </c>
    </row>
    <row r="324" spans="1:7" s="98" customFormat="1" ht="31.2" x14ac:dyDescent="0.25">
      <c r="A324" s="104" t="s">
        <v>232</v>
      </c>
      <c r="B324" s="13" t="s">
        <v>10</v>
      </c>
      <c r="C324" s="13" t="s">
        <v>58</v>
      </c>
      <c r="D324" s="13" t="s">
        <v>1</v>
      </c>
      <c r="E324" s="13" t="s">
        <v>233</v>
      </c>
      <c r="F324" s="14"/>
      <c r="G324" s="15">
        <f>SUM(G325)</f>
        <v>345</v>
      </c>
    </row>
    <row r="325" spans="1:7" s="98" customFormat="1" ht="31.2" x14ac:dyDescent="0.25">
      <c r="A325" s="104" t="s">
        <v>115</v>
      </c>
      <c r="B325" s="13" t="s">
        <v>10</v>
      </c>
      <c r="C325" s="13" t="s">
        <v>58</v>
      </c>
      <c r="D325" s="13" t="s">
        <v>1</v>
      </c>
      <c r="E325" s="13" t="s">
        <v>233</v>
      </c>
      <c r="F325" s="14" t="s">
        <v>20</v>
      </c>
      <c r="G325" s="15">
        <v>345</v>
      </c>
    </row>
    <row r="326" spans="1:7" s="98" customFormat="1" x14ac:dyDescent="0.25">
      <c r="A326" s="29" t="s">
        <v>554</v>
      </c>
      <c r="B326" s="13" t="s">
        <v>10</v>
      </c>
      <c r="C326" s="13" t="s">
        <v>58</v>
      </c>
      <c r="D326" s="13" t="s">
        <v>2</v>
      </c>
      <c r="E326" s="13"/>
      <c r="F326" s="14"/>
      <c r="G326" s="15">
        <f>SUM(G327)</f>
        <v>108753.49999999999</v>
      </c>
    </row>
    <row r="327" spans="1:7" s="98" customFormat="1" ht="46.8" x14ac:dyDescent="0.25">
      <c r="A327" s="28" t="s">
        <v>28</v>
      </c>
      <c r="B327" s="13" t="s">
        <v>10</v>
      </c>
      <c r="C327" s="13" t="s">
        <v>58</v>
      </c>
      <c r="D327" s="13" t="s">
        <v>2</v>
      </c>
      <c r="E327" s="13" t="s">
        <v>51</v>
      </c>
      <c r="F327" s="14"/>
      <c r="G327" s="15">
        <f>SUM(G328+G329+G330+G331)</f>
        <v>108753.49999999999</v>
      </c>
    </row>
    <row r="328" spans="1:7" s="98" customFormat="1" ht="46.8" x14ac:dyDescent="0.25">
      <c r="A328" s="29" t="s">
        <v>114</v>
      </c>
      <c r="B328" s="13" t="s">
        <v>10</v>
      </c>
      <c r="C328" s="13" t="s">
        <v>58</v>
      </c>
      <c r="D328" s="13" t="s">
        <v>2</v>
      </c>
      <c r="E328" s="13" t="s">
        <v>51</v>
      </c>
      <c r="F328" s="14" t="s">
        <v>19</v>
      </c>
      <c r="G328" s="15">
        <v>19984</v>
      </c>
    </row>
    <row r="329" spans="1:7" s="98" customFormat="1" ht="31.2" x14ac:dyDescent="0.25">
      <c r="A329" s="29" t="s">
        <v>115</v>
      </c>
      <c r="B329" s="13" t="s">
        <v>10</v>
      </c>
      <c r="C329" s="13" t="s">
        <v>58</v>
      </c>
      <c r="D329" s="13" t="s">
        <v>2</v>
      </c>
      <c r="E329" s="13" t="s">
        <v>51</v>
      </c>
      <c r="F329" s="14" t="s">
        <v>20</v>
      </c>
      <c r="G329" s="15">
        <v>4962.7</v>
      </c>
    </row>
    <row r="330" spans="1:7" s="98" customFormat="1" ht="31.2" x14ac:dyDescent="0.25">
      <c r="A330" s="30" t="s">
        <v>116</v>
      </c>
      <c r="B330" s="13" t="s">
        <v>10</v>
      </c>
      <c r="C330" s="13" t="s">
        <v>58</v>
      </c>
      <c r="D330" s="13" t="s">
        <v>2</v>
      </c>
      <c r="E330" s="13" t="s">
        <v>51</v>
      </c>
      <c r="F330" s="14" t="s">
        <v>111</v>
      </c>
      <c r="G330" s="15">
        <f>108753.5-25031.1</f>
        <v>83722.399999999994</v>
      </c>
    </row>
    <row r="331" spans="1:7" s="98" customFormat="1" x14ac:dyDescent="0.25">
      <c r="A331" s="30" t="s">
        <v>21</v>
      </c>
      <c r="B331" s="13" t="s">
        <v>10</v>
      </c>
      <c r="C331" s="13" t="s">
        <v>58</v>
      </c>
      <c r="D331" s="13" t="s">
        <v>2</v>
      </c>
      <c r="E331" s="13" t="s">
        <v>51</v>
      </c>
      <c r="F331" s="14" t="s">
        <v>22</v>
      </c>
      <c r="G331" s="15">
        <v>84.4</v>
      </c>
    </row>
    <row r="332" spans="1:7" s="98" customFormat="1" ht="31.2" x14ac:dyDescent="0.25">
      <c r="A332" s="30" t="s">
        <v>378</v>
      </c>
      <c r="B332" s="13" t="s">
        <v>10</v>
      </c>
      <c r="C332" s="13" t="s">
        <v>58</v>
      </c>
      <c r="D332" s="13" t="s">
        <v>3</v>
      </c>
      <c r="E332" s="13"/>
      <c r="F332" s="14"/>
      <c r="G332" s="15">
        <f>SUM(G333)</f>
        <v>0</v>
      </c>
    </row>
    <row r="333" spans="1:7" s="98" customFormat="1" x14ac:dyDescent="0.25">
      <c r="A333" s="30" t="s">
        <v>209</v>
      </c>
      <c r="B333" s="13" t="s">
        <v>10</v>
      </c>
      <c r="C333" s="13" t="s">
        <v>58</v>
      </c>
      <c r="D333" s="13" t="s">
        <v>3</v>
      </c>
      <c r="E333" s="13" t="s">
        <v>208</v>
      </c>
      <c r="F333" s="14"/>
      <c r="G333" s="15">
        <f>SUM(G334)</f>
        <v>0</v>
      </c>
    </row>
    <row r="334" spans="1:7" s="98" customFormat="1" x14ac:dyDescent="0.25">
      <c r="A334" s="30" t="s">
        <v>9</v>
      </c>
      <c r="B334" s="13" t="s">
        <v>10</v>
      </c>
      <c r="C334" s="13" t="s">
        <v>58</v>
      </c>
      <c r="D334" s="13" t="s">
        <v>3</v>
      </c>
      <c r="E334" s="13" t="s">
        <v>208</v>
      </c>
      <c r="F334" s="14" t="s">
        <v>25</v>
      </c>
      <c r="G334" s="15"/>
    </row>
    <row r="335" spans="1:7" s="98" customFormat="1" x14ac:dyDescent="0.25">
      <c r="A335" s="105" t="s">
        <v>549</v>
      </c>
      <c r="B335" s="13" t="s">
        <v>10</v>
      </c>
      <c r="C335" s="13" t="s">
        <v>93</v>
      </c>
      <c r="D335" s="13"/>
      <c r="E335" s="13"/>
      <c r="F335" s="14"/>
      <c r="G335" s="15">
        <f>SUM(G336+G342)</f>
        <v>329159.09999999998</v>
      </c>
    </row>
    <row r="336" spans="1:7" s="98" customFormat="1" ht="31.2" x14ac:dyDescent="0.25">
      <c r="A336" s="105" t="s">
        <v>551</v>
      </c>
      <c r="B336" s="13" t="s">
        <v>10</v>
      </c>
      <c r="C336" s="13" t="s">
        <v>93</v>
      </c>
      <c r="D336" s="13" t="s">
        <v>0</v>
      </c>
      <c r="E336" s="13"/>
      <c r="F336" s="14"/>
      <c r="G336" s="15">
        <f>SUM(G337+G339)</f>
        <v>246559.6</v>
      </c>
    </row>
    <row r="337" spans="1:7" s="98" customFormat="1" x14ac:dyDescent="0.25">
      <c r="A337" s="105" t="s">
        <v>591</v>
      </c>
      <c r="B337" s="13" t="s">
        <v>10</v>
      </c>
      <c r="C337" s="13" t="s">
        <v>93</v>
      </c>
      <c r="D337" s="13" t="s">
        <v>0</v>
      </c>
      <c r="E337" s="13" t="s">
        <v>592</v>
      </c>
      <c r="F337" s="14"/>
      <c r="G337" s="15">
        <f>G338</f>
        <v>1386.8999999999999</v>
      </c>
    </row>
    <row r="338" spans="1:7" s="98" customFormat="1" ht="31.2" x14ac:dyDescent="0.25">
      <c r="A338" s="104" t="s">
        <v>115</v>
      </c>
      <c r="B338" s="13" t="s">
        <v>10</v>
      </c>
      <c r="C338" s="13" t="s">
        <v>93</v>
      </c>
      <c r="D338" s="13" t="s">
        <v>0</v>
      </c>
      <c r="E338" s="13" t="s">
        <v>592</v>
      </c>
      <c r="F338" s="14" t="s">
        <v>20</v>
      </c>
      <c r="G338" s="15">
        <f>36.8+48+271.8+124.6+137.8+160.8+210.8+78.3+318</f>
        <v>1386.8999999999999</v>
      </c>
    </row>
    <row r="339" spans="1:7" s="98" customFormat="1" x14ac:dyDescent="0.25">
      <c r="A339" s="105" t="s">
        <v>562</v>
      </c>
      <c r="B339" s="13" t="s">
        <v>10</v>
      </c>
      <c r="C339" s="13" t="s">
        <v>93</v>
      </c>
      <c r="D339" s="13" t="s">
        <v>0</v>
      </c>
      <c r="E339" s="13" t="s">
        <v>510</v>
      </c>
      <c r="F339" s="14"/>
      <c r="G339" s="15">
        <f>SUM(G340+G341)</f>
        <v>245172.7</v>
      </c>
    </row>
    <row r="340" spans="1:7" s="98" customFormat="1" ht="31.2" x14ac:dyDescent="0.25">
      <c r="A340" s="104" t="s">
        <v>115</v>
      </c>
      <c r="B340" s="13" t="s">
        <v>10</v>
      </c>
      <c r="C340" s="13" t="s">
        <v>93</v>
      </c>
      <c r="D340" s="13" t="s">
        <v>0</v>
      </c>
      <c r="E340" s="13" t="s">
        <v>510</v>
      </c>
      <c r="F340" s="14" t="s">
        <v>20</v>
      </c>
      <c r="G340" s="15">
        <f>241102.5-157741.6+546.1+35.7+172.2+3316.2</f>
        <v>87431.099999999991</v>
      </c>
    </row>
    <row r="341" spans="1:7" s="98" customFormat="1" x14ac:dyDescent="0.25">
      <c r="A341" s="104" t="s">
        <v>21</v>
      </c>
      <c r="B341" s="13" t="s">
        <v>10</v>
      </c>
      <c r="C341" s="13" t="s">
        <v>93</v>
      </c>
      <c r="D341" s="13" t="s">
        <v>0</v>
      </c>
      <c r="E341" s="13" t="s">
        <v>510</v>
      </c>
      <c r="F341" s="14" t="s">
        <v>22</v>
      </c>
      <c r="G341" s="15">
        <v>157741.6</v>
      </c>
    </row>
    <row r="342" spans="1:7" s="98" customFormat="1" x14ac:dyDescent="0.25">
      <c r="A342" s="104" t="s">
        <v>152</v>
      </c>
      <c r="B342" s="13" t="s">
        <v>10</v>
      </c>
      <c r="C342" s="13" t="s">
        <v>93</v>
      </c>
      <c r="D342" s="13" t="s">
        <v>1</v>
      </c>
      <c r="E342" s="13"/>
      <c r="F342" s="14"/>
      <c r="G342" s="15">
        <f>SUM(G344)</f>
        <v>82599.5</v>
      </c>
    </row>
    <row r="343" spans="1:7" s="98" customFormat="1" ht="46.8" x14ac:dyDescent="0.25">
      <c r="A343" s="103" t="s">
        <v>28</v>
      </c>
      <c r="B343" s="13" t="s">
        <v>10</v>
      </c>
      <c r="C343" s="13" t="s">
        <v>93</v>
      </c>
      <c r="D343" s="13" t="s">
        <v>1</v>
      </c>
      <c r="E343" s="13" t="s">
        <v>51</v>
      </c>
      <c r="F343" s="14"/>
      <c r="G343" s="15">
        <f>SUM(G344)</f>
        <v>82599.5</v>
      </c>
    </row>
    <row r="344" spans="1:7" s="98" customFormat="1" ht="32.25" customHeight="1" x14ac:dyDescent="0.25">
      <c r="A344" s="105" t="s">
        <v>116</v>
      </c>
      <c r="B344" s="13" t="s">
        <v>10</v>
      </c>
      <c r="C344" s="13" t="s">
        <v>93</v>
      </c>
      <c r="D344" s="13" t="s">
        <v>1</v>
      </c>
      <c r="E344" s="13" t="s">
        <v>51</v>
      </c>
      <c r="F344" s="14" t="s">
        <v>111</v>
      </c>
      <c r="G344" s="15">
        <v>82599.5</v>
      </c>
    </row>
    <row r="345" spans="1:7" s="98" customFormat="1" x14ac:dyDescent="0.25">
      <c r="A345" s="105" t="s">
        <v>550</v>
      </c>
      <c r="B345" s="13" t="s">
        <v>10</v>
      </c>
      <c r="C345" s="13" t="s">
        <v>101</v>
      </c>
      <c r="D345" s="13"/>
      <c r="E345" s="13"/>
      <c r="F345" s="14"/>
      <c r="G345" s="15">
        <f>SUM(F346:G346)</f>
        <v>4100</v>
      </c>
    </row>
    <row r="346" spans="1:7" s="98" customFormat="1" x14ac:dyDescent="0.25">
      <c r="A346" s="105" t="s">
        <v>512</v>
      </c>
      <c r="B346" s="13" t="s">
        <v>10</v>
      </c>
      <c r="C346" s="13" t="s">
        <v>101</v>
      </c>
      <c r="D346" s="13" t="s">
        <v>0</v>
      </c>
      <c r="E346" s="13"/>
      <c r="F346" s="14"/>
      <c r="G346" s="15">
        <f>SUM(G347)</f>
        <v>4100</v>
      </c>
    </row>
    <row r="347" spans="1:7" s="98" customFormat="1" x14ac:dyDescent="0.25">
      <c r="A347" s="105" t="s">
        <v>563</v>
      </c>
      <c r="B347" s="13" t="s">
        <v>10</v>
      </c>
      <c r="C347" s="13" t="s">
        <v>101</v>
      </c>
      <c r="D347" s="13" t="s">
        <v>0</v>
      </c>
      <c r="E347" s="13" t="s">
        <v>514</v>
      </c>
      <c r="F347" s="14"/>
      <c r="G347" s="15">
        <f>SUM(G348)</f>
        <v>4100</v>
      </c>
    </row>
    <row r="348" spans="1:7" s="98" customFormat="1" ht="31.2" x14ac:dyDescent="0.25">
      <c r="A348" s="104" t="s">
        <v>115</v>
      </c>
      <c r="B348" s="13" t="s">
        <v>10</v>
      </c>
      <c r="C348" s="13" t="s">
        <v>101</v>
      </c>
      <c r="D348" s="13" t="s">
        <v>0</v>
      </c>
      <c r="E348" s="13" t="s">
        <v>514</v>
      </c>
      <c r="F348" s="14" t="s">
        <v>20</v>
      </c>
      <c r="G348" s="15">
        <v>4100</v>
      </c>
    </row>
    <row r="349" spans="1:7" s="98" customFormat="1" ht="31.2" x14ac:dyDescent="0.25">
      <c r="A349" s="28" t="s">
        <v>379</v>
      </c>
      <c r="B349" s="13" t="s">
        <v>5</v>
      </c>
      <c r="C349" s="13"/>
      <c r="D349" s="13"/>
      <c r="E349" s="13"/>
      <c r="F349" s="14"/>
      <c r="G349" s="15">
        <f>SUM(G350)</f>
        <v>335530.59999999998</v>
      </c>
    </row>
    <row r="350" spans="1:7" s="98" customFormat="1" ht="31.2" x14ac:dyDescent="0.25">
      <c r="A350" s="31" t="s">
        <v>380</v>
      </c>
      <c r="B350" s="13" t="s">
        <v>5</v>
      </c>
      <c r="C350" s="13" t="s">
        <v>58</v>
      </c>
      <c r="D350" s="13"/>
      <c r="E350" s="13"/>
      <c r="F350" s="14"/>
      <c r="G350" s="15">
        <f>SUM(G351+G365)</f>
        <v>335530.59999999998</v>
      </c>
    </row>
    <row r="351" spans="1:7" s="98" customFormat="1" x14ac:dyDescent="0.25">
      <c r="A351" s="31" t="s">
        <v>554</v>
      </c>
      <c r="B351" s="13" t="s">
        <v>5</v>
      </c>
      <c r="C351" s="13" t="s">
        <v>58</v>
      </c>
      <c r="D351" s="13" t="s">
        <v>0</v>
      </c>
      <c r="E351" s="13"/>
      <c r="F351" s="14"/>
      <c r="G351" s="15">
        <f>SUM(G352+G363+G358)</f>
        <v>308292.19999999995</v>
      </c>
    </row>
    <row r="352" spans="1:7" s="98" customFormat="1" ht="46.8" x14ac:dyDescent="0.25">
      <c r="A352" s="31" t="s">
        <v>106</v>
      </c>
      <c r="B352" s="13" t="s">
        <v>5</v>
      </c>
      <c r="C352" s="13" t="s">
        <v>58</v>
      </c>
      <c r="D352" s="13" t="s">
        <v>0</v>
      </c>
      <c r="E352" s="13" t="s">
        <v>51</v>
      </c>
      <c r="F352" s="14"/>
      <c r="G352" s="15">
        <f>SUM(G353:G357)</f>
        <v>229485.59999999995</v>
      </c>
    </row>
    <row r="353" spans="1:7" s="98" customFormat="1" ht="46.8" x14ac:dyDescent="0.25">
      <c r="A353" s="29" t="s">
        <v>114</v>
      </c>
      <c r="B353" s="13" t="s">
        <v>5</v>
      </c>
      <c r="C353" s="13" t="s">
        <v>58</v>
      </c>
      <c r="D353" s="13" t="s">
        <v>0</v>
      </c>
      <c r="E353" s="13" t="s">
        <v>51</v>
      </c>
      <c r="F353" s="14" t="s">
        <v>19</v>
      </c>
      <c r="G353" s="15">
        <f>150212.1+4647.4-9999.2-4811.7+7.8+19022.3</f>
        <v>159078.69999999995</v>
      </c>
    </row>
    <row r="354" spans="1:7" s="98" customFormat="1" ht="31.2" x14ac:dyDescent="0.25">
      <c r="A354" s="29" t="s">
        <v>115</v>
      </c>
      <c r="B354" s="13" t="s">
        <v>5</v>
      </c>
      <c r="C354" s="13" t="s">
        <v>58</v>
      </c>
      <c r="D354" s="13" t="s">
        <v>0</v>
      </c>
      <c r="E354" s="13" t="s">
        <v>51</v>
      </c>
      <c r="F354" s="14" t="s">
        <v>20</v>
      </c>
      <c r="G354" s="15">
        <f>55928.3+180.2+191.1+1018.8+52.1+5.8+1+12721.3</f>
        <v>70098.600000000006</v>
      </c>
    </row>
    <row r="355" spans="1:7" s="98" customFormat="1" x14ac:dyDescent="0.25">
      <c r="A355" s="29" t="s">
        <v>117</v>
      </c>
      <c r="B355" s="13" t="s">
        <v>5</v>
      </c>
      <c r="C355" s="13" t="s">
        <v>58</v>
      </c>
      <c r="D355" s="13" t="s">
        <v>0</v>
      </c>
      <c r="E355" s="13" t="s">
        <v>51</v>
      </c>
      <c r="F355" s="14" t="s">
        <v>109</v>
      </c>
      <c r="G355" s="15"/>
    </row>
    <row r="356" spans="1:7" s="98" customFormat="1" ht="31.2" x14ac:dyDescent="0.25">
      <c r="A356" s="29" t="s">
        <v>121</v>
      </c>
      <c r="B356" s="13" t="s">
        <v>5</v>
      </c>
      <c r="C356" s="13" t="s">
        <v>58</v>
      </c>
      <c r="D356" s="13" t="s">
        <v>0</v>
      </c>
      <c r="E356" s="13" t="s">
        <v>51</v>
      </c>
      <c r="F356" s="14" t="s">
        <v>111</v>
      </c>
      <c r="G356" s="15">
        <f>12334-12334</f>
        <v>0</v>
      </c>
    </row>
    <row r="357" spans="1:7" s="98" customFormat="1" x14ac:dyDescent="0.25">
      <c r="A357" s="29" t="s">
        <v>21</v>
      </c>
      <c r="B357" s="13" t="s">
        <v>5</v>
      </c>
      <c r="C357" s="13" t="s">
        <v>58</v>
      </c>
      <c r="D357" s="13" t="s">
        <v>0</v>
      </c>
      <c r="E357" s="13" t="s">
        <v>51</v>
      </c>
      <c r="F357" s="14" t="s">
        <v>22</v>
      </c>
      <c r="G357" s="15">
        <v>308.3</v>
      </c>
    </row>
    <row r="358" spans="1:7" s="98" customFormat="1" ht="46.8" x14ac:dyDescent="0.25">
      <c r="A358" s="29" t="s">
        <v>495</v>
      </c>
      <c r="B358" s="13" t="s">
        <v>5</v>
      </c>
      <c r="C358" s="13" t="s">
        <v>58</v>
      </c>
      <c r="D358" s="13" t="s">
        <v>0</v>
      </c>
      <c r="E358" s="13" t="s">
        <v>496</v>
      </c>
      <c r="F358" s="14"/>
      <c r="G358" s="15">
        <f>SUM(G359:G362)</f>
        <v>73777.7</v>
      </c>
    </row>
    <row r="359" spans="1:7" s="98" customFormat="1" ht="31.2" x14ac:dyDescent="0.25">
      <c r="A359" s="29" t="s">
        <v>18</v>
      </c>
      <c r="B359" s="13" t="s">
        <v>5</v>
      </c>
      <c r="C359" s="13" t="s">
        <v>58</v>
      </c>
      <c r="D359" s="13" t="s">
        <v>0</v>
      </c>
      <c r="E359" s="13" t="s">
        <v>496</v>
      </c>
      <c r="F359" s="14" t="s">
        <v>19</v>
      </c>
      <c r="G359" s="15">
        <v>50467.4</v>
      </c>
    </row>
    <row r="360" spans="1:7" s="98" customFormat="1" ht="31.2" x14ac:dyDescent="0.25">
      <c r="A360" s="29" t="s">
        <v>115</v>
      </c>
      <c r="B360" s="13" t="s">
        <v>5</v>
      </c>
      <c r="C360" s="13" t="s">
        <v>58</v>
      </c>
      <c r="D360" s="13" t="s">
        <v>0</v>
      </c>
      <c r="E360" s="13" t="s">
        <v>496</v>
      </c>
      <c r="F360" s="14" t="s">
        <v>20</v>
      </c>
      <c r="G360" s="15">
        <f>22359.2+37+1+3.8+5.7+53.2+1+2.3+66+640.9</f>
        <v>23170.100000000002</v>
      </c>
    </row>
    <row r="361" spans="1:7" s="98" customFormat="1" ht="31.2" x14ac:dyDescent="0.25">
      <c r="A361" s="29" t="s">
        <v>121</v>
      </c>
      <c r="B361" s="13" t="s">
        <v>5</v>
      </c>
      <c r="C361" s="13" t="s">
        <v>58</v>
      </c>
      <c r="D361" s="13" t="s">
        <v>0</v>
      </c>
      <c r="E361" s="13" t="s">
        <v>496</v>
      </c>
      <c r="F361" s="14" t="s">
        <v>111</v>
      </c>
      <c r="G361" s="15"/>
    </row>
    <row r="362" spans="1:7" s="98" customFormat="1" x14ac:dyDescent="0.25">
      <c r="A362" s="29" t="s">
        <v>21</v>
      </c>
      <c r="B362" s="13" t="s">
        <v>5</v>
      </c>
      <c r="C362" s="13" t="s">
        <v>58</v>
      </c>
      <c r="D362" s="13" t="s">
        <v>0</v>
      </c>
      <c r="E362" s="13" t="s">
        <v>496</v>
      </c>
      <c r="F362" s="14" t="s">
        <v>22</v>
      </c>
      <c r="G362" s="15">
        <v>140.19999999999999</v>
      </c>
    </row>
    <row r="363" spans="1:7" s="98" customFormat="1" ht="31.2" x14ac:dyDescent="0.25">
      <c r="A363" s="31" t="s">
        <v>468</v>
      </c>
      <c r="B363" s="13" t="s">
        <v>5</v>
      </c>
      <c r="C363" s="13" t="s">
        <v>58</v>
      </c>
      <c r="D363" s="13" t="s">
        <v>0</v>
      </c>
      <c r="E363" s="13" t="s">
        <v>467</v>
      </c>
      <c r="F363" s="14"/>
      <c r="G363" s="15">
        <f>SUM(G364)</f>
        <v>5028.8999999999996</v>
      </c>
    </row>
    <row r="364" spans="1:7" s="98" customFormat="1" ht="46.8" x14ac:dyDescent="0.25">
      <c r="A364" s="29" t="s">
        <v>114</v>
      </c>
      <c r="B364" s="13" t="s">
        <v>5</v>
      </c>
      <c r="C364" s="13" t="s">
        <v>58</v>
      </c>
      <c r="D364" s="13" t="s">
        <v>0</v>
      </c>
      <c r="E364" s="13" t="s">
        <v>467</v>
      </c>
      <c r="F364" s="14" t="s">
        <v>19</v>
      </c>
      <c r="G364" s="15">
        <v>5028.8999999999996</v>
      </c>
    </row>
    <row r="365" spans="1:7" s="98" customFormat="1" ht="31.2" x14ac:dyDescent="0.25">
      <c r="A365" s="34" t="s">
        <v>59</v>
      </c>
      <c r="B365" s="13" t="s">
        <v>5</v>
      </c>
      <c r="C365" s="13" t="s">
        <v>58</v>
      </c>
      <c r="D365" s="13" t="s">
        <v>1</v>
      </c>
      <c r="E365" s="13"/>
      <c r="F365" s="14"/>
      <c r="G365" s="15">
        <f>SUM(G371+G366+G373+G368)</f>
        <v>27238.399999999998</v>
      </c>
    </row>
    <row r="366" spans="1:7" s="98" customFormat="1" x14ac:dyDescent="0.25">
      <c r="A366" s="29" t="s">
        <v>228</v>
      </c>
      <c r="B366" s="13" t="s">
        <v>5</v>
      </c>
      <c r="C366" s="25">
        <v>1</v>
      </c>
      <c r="D366" s="13" t="s">
        <v>1</v>
      </c>
      <c r="E366" s="13" t="s">
        <v>229</v>
      </c>
      <c r="F366" s="14"/>
      <c r="G366" s="15">
        <f>SUM(G367)</f>
        <v>572.19999999999993</v>
      </c>
    </row>
    <row r="367" spans="1:7" s="98" customFormat="1" ht="31.2" x14ac:dyDescent="0.25">
      <c r="A367" s="29" t="s">
        <v>115</v>
      </c>
      <c r="B367" s="13" t="s">
        <v>5</v>
      </c>
      <c r="C367" s="25">
        <v>1</v>
      </c>
      <c r="D367" s="13" t="s">
        <v>1</v>
      </c>
      <c r="E367" s="13" t="s">
        <v>229</v>
      </c>
      <c r="F367" s="14" t="s">
        <v>20</v>
      </c>
      <c r="G367" s="15">
        <f>334.9+203.2+34.1</f>
        <v>572.19999999999993</v>
      </c>
    </row>
    <row r="368" spans="1:7" s="98" customFormat="1" x14ac:dyDescent="0.25">
      <c r="A368" s="29" t="s">
        <v>234</v>
      </c>
      <c r="B368" s="13" t="s">
        <v>5</v>
      </c>
      <c r="C368" s="25">
        <v>1</v>
      </c>
      <c r="D368" s="13" t="s">
        <v>1</v>
      </c>
      <c r="E368" s="13" t="s">
        <v>235</v>
      </c>
      <c r="F368" s="14"/>
      <c r="G368" s="15">
        <f>SUM(G369:G370)</f>
        <v>485.8</v>
      </c>
    </row>
    <row r="369" spans="1:9" s="98" customFormat="1" ht="31.2" x14ac:dyDescent="0.25">
      <c r="A369" s="29" t="s">
        <v>18</v>
      </c>
      <c r="B369" s="13" t="s">
        <v>5</v>
      </c>
      <c r="C369" s="25">
        <v>1</v>
      </c>
      <c r="D369" s="13" t="s">
        <v>1</v>
      </c>
      <c r="E369" s="13" t="s">
        <v>235</v>
      </c>
      <c r="F369" s="14" t="s">
        <v>19</v>
      </c>
      <c r="G369" s="15"/>
    </row>
    <row r="370" spans="1:9" s="98" customFormat="1" ht="31.2" x14ac:dyDescent="0.25">
      <c r="A370" s="29" t="s">
        <v>115</v>
      </c>
      <c r="B370" s="13" t="s">
        <v>5</v>
      </c>
      <c r="C370" s="25">
        <v>1</v>
      </c>
      <c r="D370" s="13" t="s">
        <v>1</v>
      </c>
      <c r="E370" s="13" t="s">
        <v>235</v>
      </c>
      <c r="F370" s="14" t="s">
        <v>20</v>
      </c>
      <c r="G370" s="15">
        <f>105.3+61.5+120+199</f>
        <v>485.8</v>
      </c>
    </row>
    <row r="371" spans="1:9" s="98" customFormat="1" ht="31.2" x14ac:dyDescent="0.25">
      <c r="A371" s="38" t="s">
        <v>232</v>
      </c>
      <c r="B371" s="13" t="s">
        <v>5</v>
      </c>
      <c r="C371" s="13" t="s">
        <v>58</v>
      </c>
      <c r="D371" s="13" t="s">
        <v>1</v>
      </c>
      <c r="E371" s="13" t="s">
        <v>233</v>
      </c>
      <c r="F371" s="14"/>
      <c r="G371" s="15">
        <f>SUM(G372:G372)</f>
        <v>23523.1</v>
      </c>
    </row>
    <row r="372" spans="1:9" s="98" customFormat="1" ht="31.2" x14ac:dyDescent="0.25">
      <c r="A372" s="29" t="s">
        <v>115</v>
      </c>
      <c r="B372" s="13" t="s">
        <v>5</v>
      </c>
      <c r="C372" s="13" t="s">
        <v>58</v>
      </c>
      <c r="D372" s="13" t="s">
        <v>1</v>
      </c>
      <c r="E372" s="13" t="s">
        <v>233</v>
      </c>
      <c r="F372" s="14" t="s">
        <v>20</v>
      </c>
      <c r="G372" s="15">
        <f>16689.8+6584.4+500.7-120+67.2-199</f>
        <v>23523.1</v>
      </c>
      <c r="I372" s="102"/>
    </row>
    <row r="373" spans="1:9" s="98" customFormat="1" ht="31.2" x14ac:dyDescent="0.25">
      <c r="A373" s="29" t="s">
        <v>230</v>
      </c>
      <c r="B373" s="13" t="s">
        <v>5</v>
      </c>
      <c r="C373" s="25">
        <v>1</v>
      </c>
      <c r="D373" s="13" t="s">
        <v>1</v>
      </c>
      <c r="E373" s="13" t="s">
        <v>231</v>
      </c>
      <c r="F373" s="13"/>
      <c r="G373" s="15">
        <f>SUM(G374)</f>
        <v>2657.2999999999997</v>
      </c>
    </row>
    <row r="374" spans="1:9" s="98" customFormat="1" ht="31.2" x14ac:dyDescent="0.25">
      <c r="A374" s="29" t="s">
        <v>115</v>
      </c>
      <c r="B374" s="13" t="s">
        <v>5</v>
      </c>
      <c r="C374" s="25">
        <v>1</v>
      </c>
      <c r="D374" s="13" t="s">
        <v>1</v>
      </c>
      <c r="E374" s="13" t="s">
        <v>231</v>
      </c>
      <c r="F374" s="13" t="s">
        <v>20</v>
      </c>
      <c r="G374" s="15">
        <f>2240.1+417.2</f>
        <v>2657.2999999999997</v>
      </c>
    </row>
    <row r="375" spans="1:9" s="98" customFormat="1" x14ac:dyDescent="0.25">
      <c r="A375" s="28" t="s">
        <v>382</v>
      </c>
      <c r="B375" s="13" t="s">
        <v>7</v>
      </c>
      <c r="C375" s="13"/>
      <c r="D375" s="13"/>
      <c r="E375" s="13"/>
      <c r="F375" s="14"/>
      <c r="G375" s="15">
        <f>SUM(G376)</f>
        <v>40813.1</v>
      </c>
    </row>
    <row r="376" spans="1:9" s="98" customFormat="1" x14ac:dyDescent="0.25">
      <c r="A376" s="28" t="s">
        <v>383</v>
      </c>
      <c r="B376" s="13" t="s">
        <v>7</v>
      </c>
      <c r="C376" s="13" t="s">
        <v>58</v>
      </c>
      <c r="D376" s="13"/>
      <c r="E376" s="13"/>
      <c r="F376" s="14"/>
      <c r="G376" s="15">
        <f>SUM(G377+G386+G391)</f>
        <v>40813.1</v>
      </c>
    </row>
    <row r="377" spans="1:9" s="98" customFormat="1" ht="46.8" x14ac:dyDescent="0.25">
      <c r="A377" s="28" t="s">
        <v>450</v>
      </c>
      <c r="B377" s="13" t="s">
        <v>7</v>
      </c>
      <c r="C377" s="13" t="s">
        <v>58</v>
      </c>
      <c r="D377" s="13" t="s">
        <v>0</v>
      </c>
      <c r="E377" s="13"/>
      <c r="F377" s="14"/>
      <c r="G377" s="15">
        <f>SUM(G378+G384+G382)</f>
        <v>5645.7</v>
      </c>
    </row>
    <row r="378" spans="1:9" s="98" customFormat="1" x14ac:dyDescent="0.25">
      <c r="A378" s="28" t="s">
        <v>26</v>
      </c>
      <c r="B378" s="13" t="s">
        <v>7</v>
      </c>
      <c r="C378" s="13" t="s">
        <v>58</v>
      </c>
      <c r="D378" s="13" t="s">
        <v>0</v>
      </c>
      <c r="E378" s="13" t="s">
        <v>41</v>
      </c>
      <c r="F378" s="14"/>
      <c r="G378" s="15">
        <f>SUM(G379:G381)</f>
        <v>5626.8</v>
      </c>
    </row>
    <row r="379" spans="1:9" s="98" customFormat="1" ht="31.2" x14ac:dyDescent="0.25">
      <c r="A379" s="29" t="s">
        <v>18</v>
      </c>
      <c r="B379" s="13" t="s">
        <v>7</v>
      </c>
      <c r="C379" s="13" t="s">
        <v>58</v>
      </c>
      <c r="D379" s="13" t="s">
        <v>0</v>
      </c>
      <c r="E379" s="13" t="s">
        <v>41</v>
      </c>
      <c r="F379" s="14" t="s">
        <v>19</v>
      </c>
      <c r="G379" s="15">
        <v>5531.6</v>
      </c>
    </row>
    <row r="380" spans="1:9" s="98" customFormat="1" ht="31.2" x14ac:dyDescent="0.25">
      <c r="A380" s="29" t="s">
        <v>115</v>
      </c>
      <c r="B380" s="13" t="s">
        <v>7</v>
      </c>
      <c r="C380" s="13" t="s">
        <v>58</v>
      </c>
      <c r="D380" s="13" t="s">
        <v>0</v>
      </c>
      <c r="E380" s="13" t="s">
        <v>41</v>
      </c>
      <c r="F380" s="14" t="s">
        <v>20</v>
      </c>
      <c r="G380" s="15">
        <f>93.2+0.3</f>
        <v>93.5</v>
      </c>
    </row>
    <row r="381" spans="1:9" s="98" customFormat="1" x14ac:dyDescent="0.25">
      <c r="A381" s="29" t="s">
        <v>21</v>
      </c>
      <c r="B381" s="13" t="s">
        <v>7</v>
      </c>
      <c r="C381" s="13" t="s">
        <v>58</v>
      </c>
      <c r="D381" s="13" t="s">
        <v>0</v>
      </c>
      <c r="E381" s="13" t="s">
        <v>41</v>
      </c>
      <c r="F381" s="14" t="s">
        <v>22</v>
      </c>
      <c r="G381" s="15">
        <v>1.7</v>
      </c>
    </row>
    <row r="382" spans="1:9" s="98" customFormat="1" x14ac:dyDescent="0.25">
      <c r="A382" s="29" t="s">
        <v>228</v>
      </c>
      <c r="B382" s="13" t="s">
        <v>7</v>
      </c>
      <c r="C382" s="25">
        <v>1</v>
      </c>
      <c r="D382" s="13" t="s">
        <v>0</v>
      </c>
      <c r="E382" s="13" t="s">
        <v>229</v>
      </c>
      <c r="F382" s="13"/>
      <c r="G382" s="26">
        <f>SUM(G383)</f>
        <v>10.9</v>
      </c>
    </row>
    <row r="383" spans="1:9" s="98" customFormat="1" ht="31.2" x14ac:dyDescent="0.25">
      <c r="A383" s="29" t="s">
        <v>115</v>
      </c>
      <c r="B383" s="13" t="s">
        <v>7</v>
      </c>
      <c r="C383" s="25">
        <v>1</v>
      </c>
      <c r="D383" s="13" t="s">
        <v>0</v>
      </c>
      <c r="E383" s="13" t="s">
        <v>229</v>
      </c>
      <c r="F383" s="13" t="s">
        <v>20</v>
      </c>
      <c r="G383" s="26">
        <v>10.9</v>
      </c>
    </row>
    <row r="384" spans="1:9" s="98" customFormat="1" x14ac:dyDescent="0.25">
      <c r="A384" s="29" t="s">
        <v>234</v>
      </c>
      <c r="B384" s="13" t="s">
        <v>7</v>
      </c>
      <c r="C384" s="13" t="s">
        <v>58</v>
      </c>
      <c r="D384" s="13" t="s">
        <v>0</v>
      </c>
      <c r="E384" s="13" t="s">
        <v>235</v>
      </c>
      <c r="F384" s="14"/>
      <c r="G384" s="15">
        <f>SUM(G385)</f>
        <v>8</v>
      </c>
    </row>
    <row r="385" spans="1:7" s="98" customFormat="1" ht="31.2" x14ac:dyDescent="0.25">
      <c r="A385" s="29" t="s">
        <v>115</v>
      </c>
      <c r="B385" s="13" t="s">
        <v>7</v>
      </c>
      <c r="C385" s="13" t="s">
        <v>58</v>
      </c>
      <c r="D385" s="13" t="s">
        <v>0</v>
      </c>
      <c r="E385" s="13" t="s">
        <v>235</v>
      </c>
      <c r="F385" s="14" t="s">
        <v>20</v>
      </c>
      <c r="G385" s="15">
        <v>8</v>
      </c>
    </row>
    <row r="386" spans="1:7" s="98" customFormat="1" ht="31.2" x14ac:dyDescent="0.25">
      <c r="A386" s="28" t="s">
        <v>432</v>
      </c>
      <c r="B386" s="13" t="s">
        <v>7</v>
      </c>
      <c r="C386" s="13" t="s">
        <v>58</v>
      </c>
      <c r="D386" s="13" t="s">
        <v>1</v>
      </c>
      <c r="E386" s="13"/>
      <c r="F386" s="14"/>
      <c r="G386" s="15">
        <f>SUM(G387)</f>
        <v>34613.4</v>
      </c>
    </row>
    <row r="387" spans="1:7" s="98" customFormat="1" ht="46.8" x14ac:dyDescent="0.25">
      <c r="A387" s="31" t="s">
        <v>28</v>
      </c>
      <c r="B387" s="13" t="s">
        <v>7</v>
      </c>
      <c r="C387" s="13" t="s">
        <v>58</v>
      </c>
      <c r="D387" s="13" t="s">
        <v>1</v>
      </c>
      <c r="E387" s="13" t="s">
        <v>51</v>
      </c>
      <c r="F387" s="14"/>
      <c r="G387" s="15">
        <f>SUM(G388:G390)</f>
        <v>34613.4</v>
      </c>
    </row>
    <row r="388" spans="1:7" s="98" customFormat="1" ht="31.2" x14ac:dyDescent="0.25">
      <c r="A388" s="29" t="s">
        <v>18</v>
      </c>
      <c r="B388" s="13" t="s">
        <v>7</v>
      </c>
      <c r="C388" s="13" t="s">
        <v>58</v>
      </c>
      <c r="D388" s="13" t="s">
        <v>1</v>
      </c>
      <c r="E388" s="13" t="s">
        <v>51</v>
      </c>
      <c r="F388" s="14" t="s">
        <v>19</v>
      </c>
      <c r="G388" s="15">
        <v>32994.6</v>
      </c>
    </row>
    <row r="389" spans="1:7" s="98" customFormat="1" ht="31.2" x14ac:dyDescent="0.25">
      <c r="A389" s="29" t="s">
        <v>115</v>
      </c>
      <c r="B389" s="13" t="s">
        <v>7</v>
      </c>
      <c r="C389" s="13" t="s">
        <v>58</v>
      </c>
      <c r="D389" s="13" t="s">
        <v>1</v>
      </c>
      <c r="E389" s="13" t="s">
        <v>51</v>
      </c>
      <c r="F389" s="14" t="s">
        <v>20</v>
      </c>
      <c r="G389" s="15">
        <f>1504.9+8.5</f>
        <v>1513.4</v>
      </c>
    </row>
    <row r="390" spans="1:7" s="98" customFormat="1" x14ac:dyDescent="0.25">
      <c r="A390" s="29" t="s">
        <v>21</v>
      </c>
      <c r="B390" s="13" t="s">
        <v>7</v>
      </c>
      <c r="C390" s="13" t="s">
        <v>58</v>
      </c>
      <c r="D390" s="13" t="s">
        <v>1</v>
      </c>
      <c r="E390" s="13" t="s">
        <v>51</v>
      </c>
      <c r="F390" s="14" t="s">
        <v>22</v>
      </c>
      <c r="G390" s="15">
        <v>105.4</v>
      </c>
    </row>
    <row r="391" spans="1:7" s="98" customFormat="1" ht="46.8" x14ac:dyDescent="0.25">
      <c r="A391" s="29" t="s">
        <v>433</v>
      </c>
      <c r="B391" s="13" t="s">
        <v>7</v>
      </c>
      <c r="C391" s="13" t="s">
        <v>58</v>
      </c>
      <c r="D391" s="13" t="s">
        <v>2</v>
      </c>
      <c r="E391" s="13"/>
      <c r="F391" s="14"/>
      <c r="G391" s="15">
        <f>G392+G394</f>
        <v>554</v>
      </c>
    </row>
    <row r="392" spans="1:7" s="98" customFormat="1" x14ac:dyDescent="0.25">
      <c r="A392" s="29" t="s">
        <v>384</v>
      </c>
      <c r="B392" s="13" t="s">
        <v>7</v>
      </c>
      <c r="C392" s="13" t="s">
        <v>58</v>
      </c>
      <c r="D392" s="13" t="s">
        <v>2</v>
      </c>
      <c r="E392" s="13" t="s">
        <v>197</v>
      </c>
      <c r="F392" s="14"/>
      <c r="G392" s="15">
        <f>G393</f>
        <v>554</v>
      </c>
    </row>
    <row r="393" spans="1:7" s="98" customFormat="1" ht="31.2" x14ac:dyDescent="0.25">
      <c r="A393" s="29" t="s">
        <v>115</v>
      </c>
      <c r="B393" s="13" t="s">
        <v>7</v>
      </c>
      <c r="C393" s="13" t="s">
        <v>58</v>
      </c>
      <c r="D393" s="13" t="s">
        <v>2</v>
      </c>
      <c r="E393" s="13" t="s">
        <v>197</v>
      </c>
      <c r="F393" s="14" t="s">
        <v>20</v>
      </c>
      <c r="G393" s="15">
        <v>554</v>
      </c>
    </row>
    <row r="394" spans="1:7" s="98" customFormat="1" ht="31.2" x14ac:dyDescent="0.25">
      <c r="A394" s="29" t="s">
        <v>323</v>
      </c>
      <c r="B394" s="13" t="s">
        <v>7</v>
      </c>
      <c r="C394" s="13" t="s">
        <v>58</v>
      </c>
      <c r="D394" s="13" t="s">
        <v>2</v>
      </c>
      <c r="E394" s="13" t="s">
        <v>259</v>
      </c>
      <c r="F394" s="14"/>
      <c r="G394" s="15">
        <f>SUM(G395)</f>
        <v>0</v>
      </c>
    </row>
    <row r="395" spans="1:7" s="98" customFormat="1" ht="31.2" x14ac:dyDescent="0.25">
      <c r="A395" s="29" t="s">
        <v>121</v>
      </c>
      <c r="B395" s="13" t="s">
        <v>7</v>
      </c>
      <c r="C395" s="13" t="s">
        <v>58</v>
      </c>
      <c r="D395" s="13" t="s">
        <v>2</v>
      </c>
      <c r="E395" s="13" t="s">
        <v>259</v>
      </c>
      <c r="F395" s="14" t="s">
        <v>111</v>
      </c>
      <c r="G395" s="15"/>
    </row>
    <row r="396" spans="1:7" s="98" customFormat="1" ht="31.2" x14ac:dyDescent="0.25">
      <c r="A396" s="28" t="s">
        <v>385</v>
      </c>
      <c r="B396" s="13" t="s">
        <v>8</v>
      </c>
      <c r="C396" s="13"/>
      <c r="D396" s="13"/>
      <c r="E396" s="13"/>
      <c r="F396" s="14"/>
      <c r="G396" s="15">
        <f>SUM(G397)</f>
        <v>60908.800000000003</v>
      </c>
    </row>
    <row r="397" spans="1:7" s="98" customFormat="1" ht="31.2" x14ac:dyDescent="0.25">
      <c r="A397" s="31" t="s">
        <v>493</v>
      </c>
      <c r="B397" s="13" t="s">
        <v>8</v>
      </c>
      <c r="C397" s="13" t="s">
        <v>58</v>
      </c>
      <c r="D397" s="13"/>
      <c r="E397" s="13"/>
      <c r="F397" s="13"/>
      <c r="G397" s="15">
        <f>SUM(G398)</f>
        <v>60908.800000000003</v>
      </c>
    </row>
    <row r="398" spans="1:7" s="98" customFormat="1" x14ac:dyDescent="0.25">
      <c r="A398" s="31" t="s">
        <v>97</v>
      </c>
      <c r="B398" s="13" t="s">
        <v>8</v>
      </c>
      <c r="C398" s="13" t="s">
        <v>58</v>
      </c>
      <c r="D398" s="13" t="s">
        <v>0</v>
      </c>
      <c r="E398" s="13"/>
      <c r="F398" s="13"/>
      <c r="G398" s="15">
        <f>SUM(G424+G404+G421+G418+G401+G409+G412+G416+G407+G414+G399)</f>
        <v>60908.800000000003</v>
      </c>
    </row>
    <row r="399" spans="1:7" s="98" customFormat="1" ht="31.2" x14ac:dyDescent="0.25">
      <c r="A399" s="30" t="s">
        <v>527</v>
      </c>
      <c r="B399" s="13" t="s">
        <v>8</v>
      </c>
      <c r="C399" s="13" t="s">
        <v>58</v>
      </c>
      <c r="D399" s="13" t="s">
        <v>0</v>
      </c>
      <c r="E399" s="13" t="s">
        <v>528</v>
      </c>
      <c r="F399" s="13"/>
      <c r="G399" s="15">
        <f>SUM(G400)</f>
        <v>150</v>
      </c>
    </row>
    <row r="400" spans="1:7" s="98" customFormat="1" ht="31.2" x14ac:dyDescent="0.25">
      <c r="A400" s="29" t="s">
        <v>115</v>
      </c>
      <c r="B400" s="13" t="s">
        <v>8</v>
      </c>
      <c r="C400" s="13" t="s">
        <v>58</v>
      </c>
      <c r="D400" s="13" t="s">
        <v>0</v>
      </c>
      <c r="E400" s="13" t="s">
        <v>528</v>
      </c>
      <c r="F400" s="13" t="s">
        <v>20</v>
      </c>
      <c r="G400" s="15">
        <f>150</f>
        <v>150</v>
      </c>
    </row>
    <row r="401" spans="1:7" s="98" customFormat="1" ht="78" x14ac:dyDescent="0.25">
      <c r="A401" s="33" t="s">
        <v>188</v>
      </c>
      <c r="B401" s="13" t="s">
        <v>8</v>
      </c>
      <c r="C401" s="13" t="s">
        <v>58</v>
      </c>
      <c r="D401" s="13" t="s">
        <v>0</v>
      </c>
      <c r="E401" s="13" t="s">
        <v>250</v>
      </c>
      <c r="F401" s="13"/>
      <c r="G401" s="15">
        <f>SUM(G402:G403)</f>
        <v>31641.200000000001</v>
      </c>
    </row>
    <row r="402" spans="1:7" s="98" customFormat="1" ht="31.2" x14ac:dyDescent="0.25">
      <c r="A402" s="29" t="s">
        <v>115</v>
      </c>
      <c r="B402" s="13" t="s">
        <v>8</v>
      </c>
      <c r="C402" s="13" t="s">
        <v>58</v>
      </c>
      <c r="D402" s="13" t="s">
        <v>0</v>
      </c>
      <c r="E402" s="13" t="s">
        <v>250</v>
      </c>
      <c r="F402" s="13" t="s">
        <v>20</v>
      </c>
      <c r="G402" s="15">
        <v>310</v>
      </c>
    </row>
    <row r="403" spans="1:7" s="98" customFormat="1" x14ac:dyDescent="0.25">
      <c r="A403" s="29" t="s">
        <v>117</v>
      </c>
      <c r="B403" s="13" t="s">
        <v>8</v>
      </c>
      <c r="C403" s="13" t="s">
        <v>58</v>
      </c>
      <c r="D403" s="13" t="s">
        <v>0</v>
      </c>
      <c r="E403" s="13" t="s">
        <v>250</v>
      </c>
      <c r="F403" s="13" t="s">
        <v>109</v>
      </c>
      <c r="G403" s="15">
        <v>31331.200000000001</v>
      </c>
    </row>
    <row r="404" spans="1:7" s="98" customFormat="1" ht="49.2" customHeight="1" x14ac:dyDescent="0.25">
      <c r="A404" s="39" t="s">
        <v>271</v>
      </c>
      <c r="B404" s="13" t="s">
        <v>8</v>
      </c>
      <c r="C404" s="13" t="s">
        <v>58</v>
      </c>
      <c r="D404" s="13" t="s">
        <v>0</v>
      </c>
      <c r="E404" s="13" t="s">
        <v>268</v>
      </c>
      <c r="F404" s="13"/>
      <c r="G404" s="15">
        <f>SUM(G405:G406)</f>
        <v>0</v>
      </c>
    </row>
    <row r="405" spans="1:7" s="98" customFormat="1" ht="31.95" customHeight="1" x14ac:dyDescent="0.25">
      <c r="A405" s="29" t="s">
        <v>115</v>
      </c>
      <c r="B405" s="13" t="s">
        <v>8</v>
      </c>
      <c r="C405" s="13" t="s">
        <v>58</v>
      </c>
      <c r="D405" s="13" t="s">
        <v>0</v>
      </c>
      <c r="E405" s="13" t="s">
        <v>268</v>
      </c>
      <c r="F405" s="13" t="s">
        <v>20</v>
      </c>
      <c r="G405" s="15"/>
    </row>
    <row r="406" spans="1:7" s="98" customFormat="1" ht="17.25" customHeight="1" x14ac:dyDescent="0.25">
      <c r="A406" s="29" t="s">
        <v>117</v>
      </c>
      <c r="B406" s="13" t="s">
        <v>8</v>
      </c>
      <c r="C406" s="13" t="s">
        <v>58</v>
      </c>
      <c r="D406" s="13" t="s">
        <v>0</v>
      </c>
      <c r="E406" s="13" t="s">
        <v>268</v>
      </c>
      <c r="F406" s="13" t="s">
        <v>109</v>
      </c>
      <c r="G406" s="15"/>
    </row>
    <row r="407" spans="1:7" s="98" customFormat="1" ht="81" customHeight="1" x14ac:dyDescent="0.25">
      <c r="A407" s="39" t="s">
        <v>146</v>
      </c>
      <c r="B407" s="13" t="s">
        <v>8</v>
      </c>
      <c r="C407" s="13" t="s">
        <v>58</v>
      </c>
      <c r="D407" s="13" t="s">
        <v>0</v>
      </c>
      <c r="E407" s="13" t="s">
        <v>252</v>
      </c>
      <c r="F407" s="13"/>
      <c r="G407" s="15">
        <f>G408</f>
        <v>72.7</v>
      </c>
    </row>
    <row r="408" spans="1:7" s="98" customFormat="1" ht="36" customHeight="1" x14ac:dyDescent="0.25">
      <c r="A408" s="29" t="s">
        <v>115</v>
      </c>
      <c r="B408" s="13" t="s">
        <v>8</v>
      </c>
      <c r="C408" s="13" t="s">
        <v>58</v>
      </c>
      <c r="D408" s="13" t="s">
        <v>0</v>
      </c>
      <c r="E408" s="13" t="s">
        <v>252</v>
      </c>
      <c r="F408" s="13" t="s">
        <v>20</v>
      </c>
      <c r="G408" s="15">
        <v>72.7</v>
      </c>
    </row>
    <row r="409" spans="1:7" s="98" customFormat="1" ht="46.2" customHeight="1" x14ac:dyDescent="0.25">
      <c r="A409" s="30" t="s">
        <v>189</v>
      </c>
      <c r="B409" s="13" t="s">
        <v>8</v>
      </c>
      <c r="C409" s="13" t="s">
        <v>58</v>
      </c>
      <c r="D409" s="13" t="s">
        <v>0</v>
      </c>
      <c r="E409" s="13" t="s">
        <v>251</v>
      </c>
      <c r="F409" s="13"/>
      <c r="G409" s="15">
        <f>SUM(G410:G411)</f>
        <v>15436.8</v>
      </c>
    </row>
    <row r="410" spans="1:7" s="98" customFormat="1" ht="37.200000000000003" customHeight="1" x14ac:dyDescent="0.25">
      <c r="A410" s="29" t="s">
        <v>115</v>
      </c>
      <c r="B410" s="13" t="s">
        <v>8</v>
      </c>
      <c r="C410" s="13" t="s">
        <v>58</v>
      </c>
      <c r="D410" s="13" t="s">
        <v>0</v>
      </c>
      <c r="E410" s="13" t="s">
        <v>251</v>
      </c>
      <c r="F410" s="13" t="s">
        <v>20</v>
      </c>
      <c r="G410" s="15">
        <v>200</v>
      </c>
    </row>
    <row r="411" spans="1:7" s="98" customFormat="1" ht="18" customHeight="1" x14ac:dyDescent="0.25">
      <c r="A411" s="29" t="s">
        <v>117</v>
      </c>
      <c r="B411" s="13" t="s">
        <v>8</v>
      </c>
      <c r="C411" s="13" t="s">
        <v>58</v>
      </c>
      <c r="D411" s="13" t="s">
        <v>0</v>
      </c>
      <c r="E411" s="13" t="s">
        <v>251</v>
      </c>
      <c r="F411" s="13" t="s">
        <v>109</v>
      </c>
      <c r="G411" s="15">
        <v>15236.8</v>
      </c>
    </row>
    <row r="412" spans="1:7" s="98" customFormat="1" ht="68.400000000000006" customHeight="1" x14ac:dyDescent="0.25">
      <c r="A412" s="39" t="s">
        <v>272</v>
      </c>
      <c r="B412" s="13" t="s">
        <v>8</v>
      </c>
      <c r="C412" s="13" t="s">
        <v>58</v>
      </c>
      <c r="D412" s="13" t="s">
        <v>0</v>
      </c>
      <c r="E412" s="13" t="s">
        <v>269</v>
      </c>
      <c r="F412" s="13"/>
      <c r="G412" s="15">
        <f>G413</f>
        <v>0</v>
      </c>
    </row>
    <row r="413" spans="1:7" s="98" customFormat="1" ht="16.95" customHeight="1" x14ac:dyDescent="0.25">
      <c r="A413" s="29" t="s">
        <v>117</v>
      </c>
      <c r="B413" s="13" t="s">
        <v>8</v>
      </c>
      <c r="C413" s="13" t="s">
        <v>58</v>
      </c>
      <c r="D413" s="13" t="s">
        <v>0</v>
      </c>
      <c r="E413" s="13" t="s">
        <v>269</v>
      </c>
      <c r="F413" s="13" t="s">
        <v>109</v>
      </c>
      <c r="G413" s="15"/>
    </row>
    <row r="414" spans="1:7" s="98" customFormat="1" ht="146.25" customHeight="1" x14ac:dyDescent="0.25">
      <c r="A414" s="29" t="s">
        <v>303</v>
      </c>
      <c r="B414" s="13" t="s">
        <v>8</v>
      </c>
      <c r="C414" s="13" t="s">
        <v>58</v>
      </c>
      <c r="D414" s="13" t="s">
        <v>0</v>
      </c>
      <c r="E414" s="13" t="s">
        <v>304</v>
      </c>
      <c r="F414" s="13"/>
      <c r="G414" s="15">
        <f>SUM(G415)</f>
        <v>0</v>
      </c>
    </row>
    <row r="415" spans="1:7" s="98" customFormat="1" ht="24" customHeight="1" x14ac:dyDescent="0.25">
      <c r="A415" s="29" t="s">
        <v>117</v>
      </c>
      <c r="B415" s="13" t="s">
        <v>8</v>
      </c>
      <c r="C415" s="13" t="s">
        <v>58</v>
      </c>
      <c r="D415" s="13" t="s">
        <v>0</v>
      </c>
      <c r="E415" s="13" t="s">
        <v>304</v>
      </c>
      <c r="F415" s="13" t="s">
        <v>109</v>
      </c>
      <c r="G415" s="15"/>
    </row>
    <row r="416" spans="1:7" s="98" customFormat="1" ht="95.25" customHeight="1" x14ac:dyDescent="0.25">
      <c r="A416" s="39" t="s">
        <v>273</v>
      </c>
      <c r="B416" s="13" t="s">
        <v>8</v>
      </c>
      <c r="C416" s="13" t="s">
        <v>58</v>
      </c>
      <c r="D416" s="13" t="s">
        <v>0</v>
      </c>
      <c r="E416" s="13" t="s">
        <v>270</v>
      </c>
      <c r="F416" s="13"/>
      <c r="G416" s="15">
        <f>G417</f>
        <v>0</v>
      </c>
    </row>
    <row r="417" spans="1:7" s="98" customFormat="1" ht="24" customHeight="1" x14ac:dyDescent="0.25">
      <c r="A417" s="29" t="s">
        <v>117</v>
      </c>
      <c r="B417" s="13" t="s">
        <v>8</v>
      </c>
      <c r="C417" s="13" t="s">
        <v>58</v>
      </c>
      <c r="D417" s="13" t="s">
        <v>0</v>
      </c>
      <c r="E417" s="13" t="s">
        <v>270</v>
      </c>
      <c r="F417" s="13" t="s">
        <v>109</v>
      </c>
      <c r="G417" s="15"/>
    </row>
    <row r="418" spans="1:7" s="98" customFormat="1" ht="129.75" customHeight="1" x14ac:dyDescent="0.25">
      <c r="A418" s="32" t="s">
        <v>191</v>
      </c>
      <c r="B418" s="13" t="s">
        <v>8</v>
      </c>
      <c r="C418" s="13" t="s">
        <v>58</v>
      </c>
      <c r="D418" s="13" t="s">
        <v>0</v>
      </c>
      <c r="E418" s="13" t="s">
        <v>255</v>
      </c>
      <c r="F418" s="13"/>
      <c r="G418" s="15">
        <f>SUM(G419:G420)</f>
        <v>1255.4000000000001</v>
      </c>
    </row>
    <row r="419" spans="1:7" s="98" customFormat="1" ht="49.5" customHeight="1" x14ac:dyDescent="0.25">
      <c r="A419" s="29" t="s">
        <v>112</v>
      </c>
      <c r="B419" s="13" t="s">
        <v>8</v>
      </c>
      <c r="C419" s="13" t="s">
        <v>58</v>
      </c>
      <c r="D419" s="13" t="s">
        <v>0</v>
      </c>
      <c r="E419" s="13" t="s">
        <v>255</v>
      </c>
      <c r="F419" s="13" t="s">
        <v>19</v>
      </c>
      <c r="G419" s="15">
        <v>1087</v>
      </c>
    </row>
    <row r="420" spans="1:7" s="98" customFormat="1" ht="31.2" x14ac:dyDescent="0.25">
      <c r="A420" s="29" t="s">
        <v>115</v>
      </c>
      <c r="B420" s="13" t="s">
        <v>8</v>
      </c>
      <c r="C420" s="13" t="s">
        <v>58</v>
      </c>
      <c r="D420" s="13" t="s">
        <v>0</v>
      </c>
      <c r="E420" s="13" t="s">
        <v>255</v>
      </c>
      <c r="F420" s="13" t="s">
        <v>20</v>
      </c>
      <c r="G420" s="15">
        <v>168.4</v>
      </c>
    </row>
    <row r="421" spans="1:7" s="98" customFormat="1" ht="46.8" x14ac:dyDescent="0.25">
      <c r="A421" s="31" t="s">
        <v>249</v>
      </c>
      <c r="B421" s="13" t="s">
        <v>8</v>
      </c>
      <c r="C421" s="13" t="s">
        <v>58</v>
      </c>
      <c r="D421" s="13" t="s">
        <v>0</v>
      </c>
      <c r="E421" s="13" t="s">
        <v>254</v>
      </c>
      <c r="F421" s="13"/>
      <c r="G421" s="15">
        <f>SUM(G422:G423)</f>
        <v>933.6</v>
      </c>
    </row>
    <row r="422" spans="1:7" s="98" customFormat="1" ht="48.6" customHeight="1" x14ac:dyDescent="0.25">
      <c r="A422" s="29" t="s">
        <v>112</v>
      </c>
      <c r="B422" s="13" t="s">
        <v>8</v>
      </c>
      <c r="C422" s="13" t="s">
        <v>58</v>
      </c>
      <c r="D422" s="13" t="s">
        <v>0</v>
      </c>
      <c r="E422" s="13" t="s">
        <v>254</v>
      </c>
      <c r="F422" s="13" t="s">
        <v>19</v>
      </c>
      <c r="G422" s="15">
        <v>849.4</v>
      </c>
    </row>
    <row r="423" spans="1:7" s="98" customFormat="1" ht="31.2" x14ac:dyDescent="0.25">
      <c r="A423" s="29" t="s">
        <v>115</v>
      </c>
      <c r="B423" s="13" t="s">
        <v>8</v>
      </c>
      <c r="C423" s="13" t="s">
        <v>58</v>
      </c>
      <c r="D423" s="13" t="s">
        <v>0</v>
      </c>
      <c r="E423" s="13" t="s">
        <v>254</v>
      </c>
      <c r="F423" s="13" t="s">
        <v>20</v>
      </c>
      <c r="G423" s="15">
        <v>84.2</v>
      </c>
    </row>
    <row r="424" spans="1:7" s="98" customFormat="1" ht="46.8" x14ac:dyDescent="0.25">
      <c r="A424" s="31" t="s">
        <v>190</v>
      </c>
      <c r="B424" s="13" t="s">
        <v>8</v>
      </c>
      <c r="C424" s="13" t="s">
        <v>58</v>
      </c>
      <c r="D424" s="13" t="s">
        <v>0</v>
      </c>
      <c r="E424" s="13" t="s">
        <v>253</v>
      </c>
      <c r="F424" s="13"/>
      <c r="G424" s="15">
        <f>SUM(G425:G426)</f>
        <v>11419.1</v>
      </c>
    </row>
    <row r="425" spans="1:7" s="98" customFormat="1" ht="49.2" customHeight="1" x14ac:dyDescent="0.25">
      <c r="A425" s="29" t="s">
        <v>112</v>
      </c>
      <c r="B425" s="13" t="s">
        <v>8</v>
      </c>
      <c r="C425" s="13" t="s">
        <v>58</v>
      </c>
      <c r="D425" s="13" t="s">
        <v>0</v>
      </c>
      <c r="E425" s="13" t="s">
        <v>253</v>
      </c>
      <c r="F425" s="13" t="s">
        <v>19</v>
      </c>
      <c r="G425" s="15">
        <v>10492.9</v>
      </c>
    </row>
    <row r="426" spans="1:7" s="98" customFormat="1" ht="31.2" x14ac:dyDescent="0.25">
      <c r="A426" s="29" t="s">
        <v>115</v>
      </c>
      <c r="B426" s="13" t="s">
        <v>8</v>
      </c>
      <c r="C426" s="13" t="s">
        <v>58</v>
      </c>
      <c r="D426" s="13" t="s">
        <v>0</v>
      </c>
      <c r="E426" s="13" t="s">
        <v>253</v>
      </c>
      <c r="F426" s="13" t="s">
        <v>20</v>
      </c>
      <c r="G426" s="15">
        <v>926.2</v>
      </c>
    </row>
    <row r="427" spans="1:7" x14ac:dyDescent="0.25">
      <c r="A427" s="29" t="s">
        <v>453</v>
      </c>
      <c r="B427" s="13" t="s">
        <v>282</v>
      </c>
      <c r="C427" s="13"/>
      <c r="D427" s="13"/>
      <c r="E427" s="13"/>
      <c r="F427" s="13"/>
      <c r="G427" s="15">
        <f>SUM(G428+G444)</f>
        <v>176520.60000000003</v>
      </c>
    </row>
    <row r="428" spans="1:7" s="98" customFormat="1" ht="31.2" x14ac:dyDescent="0.25">
      <c r="A428" s="29" t="s">
        <v>552</v>
      </c>
      <c r="B428" s="13" t="s">
        <v>282</v>
      </c>
      <c r="C428" s="13" t="s">
        <v>58</v>
      </c>
      <c r="D428" s="13"/>
      <c r="E428" s="13"/>
      <c r="F428" s="13"/>
      <c r="G428" s="15">
        <f>SUM(G429)</f>
        <v>71948.000000000015</v>
      </c>
    </row>
    <row r="429" spans="1:7" s="98" customFormat="1" ht="51.75" customHeight="1" x14ac:dyDescent="0.25">
      <c r="A429" s="29" t="s">
        <v>564</v>
      </c>
      <c r="B429" s="13" t="s">
        <v>282</v>
      </c>
      <c r="C429" s="13" t="s">
        <v>58</v>
      </c>
      <c r="D429" s="13" t="s">
        <v>0</v>
      </c>
      <c r="E429" s="13"/>
      <c r="F429" s="13"/>
      <c r="G429" s="15">
        <f>SUM(G430+G434+G438+G440+G442)</f>
        <v>71948.000000000015</v>
      </c>
    </row>
    <row r="430" spans="1:7" s="98" customFormat="1" x14ac:dyDescent="0.25">
      <c r="A430" s="29" t="s">
        <v>17</v>
      </c>
      <c r="B430" s="13" t="s">
        <v>282</v>
      </c>
      <c r="C430" s="13" t="s">
        <v>58</v>
      </c>
      <c r="D430" s="13" t="s">
        <v>0</v>
      </c>
      <c r="E430" s="13" t="s">
        <v>41</v>
      </c>
      <c r="F430" s="13"/>
      <c r="G430" s="15">
        <f>SUM(G431:G433)</f>
        <v>9526</v>
      </c>
    </row>
    <row r="431" spans="1:7" s="98" customFormat="1" ht="31.2" x14ac:dyDescent="0.25">
      <c r="A431" s="29" t="s">
        <v>18</v>
      </c>
      <c r="B431" s="13" t="s">
        <v>282</v>
      </c>
      <c r="C431" s="13" t="s">
        <v>58</v>
      </c>
      <c r="D431" s="13" t="s">
        <v>0</v>
      </c>
      <c r="E431" s="13" t="s">
        <v>41</v>
      </c>
      <c r="F431" s="13" t="s">
        <v>19</v>
      </c>
      <c r="G431" s="15">
        <v>9382.1</v>
      </c>
    </row>
    <row r="432" spans="1:7" s="98" customFormat="1" ht="31.2" x14ac:dyDescent="0.25">
      <c r="A432" s="29" t="s">
        <v>115</v>
      </c>
      <c r="B432" s="13" t="s">
        <v>282</v>
      </c>
      <c r="C432" s="13" t="s">
        <v>58</v>
      </c>
      <c r="D432" s="13" t="s">
        <v>0</v>
      </c>
      <c r="E432" s="13" t="s">
        <v>41</v>
      </c>
      <c r="F432" s="13" t="s">
        <v>20</v>
      </c>
      <c r="G432" s="15">
        <v>135.9</v>
      </c>
    </row>
    <row r="433" spans="1:7" s="98" customFormat="1" x14ac:dyDescent="0.25">
      <c r="A433" s="29" t="s">
        <v>21</v>
      </c>
      <c r="B433" s="13" t="s">
        <v>282</v>
      </c>
      <c r="C433" s="13" t="s">
        <v>58</v>
      </c>
      <c r="D433" s="13" t="s">
        <v>0</v>
      </c>
      <c r="E433" s="13" t="s">
        <v>41</v>
      </c>
      <c r="F433" s="13" t="s">
        <v>22</v>
      </c>
      <c r="G433" s="15">
        <v>8</v>
      </c>
    </row>
    <row r="434" spans="1:7" s="98" customFormat="1" ht="46.8" x14ac:dyDescent="0.25">
      <c r="A434" s="29" t="s">
        <v>28</v>
      </c>
      <c r="B434" s="13" t="s">
        <v>282</v>
      </c>
      <c r="C434" s="13" t="s">
        <v>58</v>
      </c>
      <c r="D434" s="13" t="s">
        <v>0</v>
      </c>
      <c r="E434" s="13" t="s">
        <v>51</v>
      </c>
      <c r="F434" s="13"/>
      <c r="G434" s="15">
        <f>SUM(G435:G437)</f>
        <v>62264.3</v>
      </c>
    </row>
    <row r="435" spans="1:7" s="98" customFormat="1" ht="31.2" x14ac:dyDescent="0.25">
      <c r="A435" s="29" t="s">
        <v>18</v>
      </c>
      <c r="B435" s="13" t="s">
        <v>282</v>
      </c>
      <c r="C435" s="13" t="s">
        <v>58</v>
      </c>
      <c r="D435" s="13" t="s">
        <v>0</v>
      </c>
      <c r="E435" s="13" t="s">
        <v>51</v>
      </c>
      <c r="F435" s="13" t="s">
        <v>19</v>
      </c>
      <c r="G435" s="15">
        <v>5889.4</v>
      </c>
    </row>
    <row r="436" spans="1:7" s="98" customFormat="1" ht="31.2" x14ac:dyDescent="0.25">
      <c r="A436" s="29" t="s">
        <v>115</v>
      </c>
      <c r="B436" s="13" t="s">
        <v>282</v>
      </c>
      <c r="C436" s="13" t="s">
        <v>58</v>
      </c>
      <c r="D436" s="13" t="s">
        <v>0</v>
      </c>
      <c r="E436" s="13" t="s">
        <v>51</v>
      </c>
      <c r="F436" s="13" t="s">
        <v>20</v>
      </c>
      <c r="G436" s="15">
        <f>6044.9-5889.4+600</f>
        <v>755.5</v>
      </c>
    </row>
    <row r="437" spans="1:7" s="98" customFormat="1" ht="31.2" x14ac:dyDescent="0.25">
      <c r="A437" s="30" t="s">
        <v>121</v>
      </c>
      <c r="B437" s="13" t="s">
        <v>282</v>
      </c>
      <c r="C437" s="13" t="s">
        <v>58</v>
      </c>
      <c r="D437" s="13" t="s">
        <v>0</v>
      </c>
      <c r="E437" s="13" t="s">
        <v>51</v>
      </c>
      <c r="F437" s="13" t="s">
        <v>111</v>
      </c>
      <c r="G437" s="15">
        <f>55619.4</f>
        <v>55619.4</v>
      </c>
    </row>
    <row r="438" spans="1:7" s="98" customFormat="1" x14ac:dyDescent="0.25">
      <c r="A438" s="29" t="s">
        <v>228</v>
      </c>
      <c r="B438" s="13" t="s">
        <v>282</v>
      </c>
      <c r="C438" s="13" t="s">
        <v>58</v>
      </c>
      <c r="D438" s="13" t="s">
        <v>0</v>
      </c>
      <c r="E438" s="13" t="s">
        <v>229</v>
      </c>
      <c r="F438" s="13"/>
      <c r="G438" s="15">
        <f>SUM(G439)</f>
        <v>16.600000000000001</v>
      </c>
    </row>
    <row r="439" spans="1:7" s="98" customFormat="1" ht="31.2" x14ac:dyDescent="0.25">
      <c r="A439" s="29" t="s">
        <v>115</v>
      </c>
      <c r="B439" s="13" t="s">
        <v>282</v>
      </c>
      <c r="C439" s="13" t="s">
        <v>58</v>
      </c>
      <c r="D439" s="13" t="s">
        <v>0</v>
      </c>
      <c r="E439" s="13" t="s">
        <v>229</v>
      </c>
      <c r="F439" s="13" t="s">
        <v>20</v>
      </c>
      <c r="G439" s="15">
        <v>16.600000000000001</v>
      </c>
    </row>
    <row r="440" spans="1:7" s="98" customFormat="1" x14ac:dyDescent="0.25">
      <c r="A440" s="29" t="s">
        <v>234</v>
      </c>
      <c r="B440" s="13" t="s">
        <v>282</v>
      </c>
      <c r="C440" s="13" t="s">
        <v>58</v>
      </c>
      <c r="D440" s="13" t="s">
        <v>0</v>
      </c>
      <c r="E440" s="13" t="s">
        <v>235</v>
      </c>
      <c r="F440" s="13"/>
      <c r="G440" s="15">
        <f>SUM(G441)</f>
        <v>25.1</v>
      </c>
    </row>
    <row r="441" spans="1:7" s="98" customFormat="1" ht="31.2" x14ac:dyDescent="0.25">
      <c r="A441" s="29" t="s">
        <v>115</v>
      </c>
      <c r="B441" s="13" t="s">
        <v>282</v>
      </c>
      <c r="C441" s="13" t="s">
        <v>58</v>
      </c>
      <c r="D441" s="13" t="s">
        <v>0</v>
      </c>
      <c r="E441" s="13" t="s">
        <v>235</v>
      </c>
      <c r="F441" s="13" t="s">
        <v>20</v>
      </c>
      <c r="G441" s="15">
        <v>25.1</v>
      </c>
    </row>
    <row r="442" spans="1:7" s="98" customFormat="1" ht="31.2" x14ac:dyDescent="0.25">
      <c r="A442" s="29" t="s">
        <v>232</v>
      </c>
      <c r="B442" s="13" t="s">
        <v>282</v>
      </c>
      <c r="C442" s="13" t="s">
        <v>58</v>
      </c>
      <c r="D442" s="13" t="s">
        <v>0</v>
      </c>
      <c r="E442" s="13" t="s">
        <v>233</v>
      </c>
      <c r="F442" s="13"/>
      <c r="G442" s="15">
        <f>SUM(G443)</f>
        <v>116</v>
      </c>
    </row>
    <row r="443" spans="1:7" s="98" customFormat="1" ht="31.2" x14ac:dyDescent="0.25">
      <c r="A443" s="29" t="s">
        <v>115</v>
      </c>
      <c r="B443" s="13" t="s">
        <v>282</v>
      </c>
      <c r="C443" s="13" t="s">
        <v>58</v>
      </c>
      <c r="D443" s="13" t="s">
        <v>0</v>
      </c>
      <c r="E443" s="13" t="s">
        <v>233</v>
      </c>
      <c r="F443" s="13" t="s">
        <v>20</v>
      </c>
      <c r="G443" s="15">
        <v>116</v>
      </c>
    </row>
    <row r="444" spans="1:7" s="98" customFormat="1" ht="46.8" x14ac:dyDescent="0.25">
      <c r="A444" s="29" t="s">
        <v>523</v>
      </c>
      <c r="B444" s="13" t="s">
        <v>282</v>
      </c>
      <c r="C444" s="25">
        <v>2</v>
      </c>
      <c r="D444" s="13"/>
      <c r="E444" s="13"/>
      <c r="F444" s="13"/>
      <c r="G444" s="15">
        <f>SUM(G445)</f>
        <v>104572.6</v>
      </c>
    </row>
    <row r="445" spans="1:7" s="98" customFormat="1" x14ac:dyDescent="0.25">
      <c r="A445" s="29" t="s">
        <v>524</v>
      </c>
      <c r="B445" s="13" t="s">
        <v>282</v>
      </c>
      <c r="C445" s="25">
        <v>2</v>
      </c>
      <c r="D445" s="13" t="s">
        <v>0</v>
      </c>
      <c r="E445" s="13"/>
      <c r="F445" s="13"/>
      <c r="G445" s="15">
        <f>SUM(G446+G450+G452+G454)</f>
        <v>104572.6</v>
      </c>
    </row>
    <row r="446" spans="1:7" s="98" customFormat="1" ht="62.4" x14ac:dyDescent="0.25">
      <c r="A446" s="29" t="s">
        <v>525</v>
      </c>
      <c r="B446" s="13" t="s">
        <v>282</v>
      </c>
      <c r="C446" s="25">
        <v>2</v>
      </c>
      <c r="D446" s="13" t="s">
        <v>0</v>
      </c>
      <c r="E446" s="13" t="s">
        <v>526</v>
      </c>
      <c r="F446" s="13"/>
      <c r="G446" s="15">
        <f>G448+G449+G447</f>
        <v>100373.8</v>
      </c>
    </row>
    <row r="447" spans="1:7" s="98" customFormat="1" ht="31.2" x14ac:dyDescent="0.25">
      <c r="A447" s="29" t="s">
        <v>115</v>
      </c>
      <c r="B447" s="13" t="s">
        <v>282</v>
      </c>
      <c r="C447" s="25">
        <v>2</v>
      </c>
      <c r="D447" s="13" t="s">
        <v>0</v>
      </c>
      <c r="E447" s="13" t="s">
        <v>526</v>
      </c>
      <c r="F447" s="13" t="s">
        <v>20</v>
      </c>
      <c r="G447" s="15">
        <f>590+600+226.3</f>
        <v>1416.3</v>
      </c>
    </row>
    <row r="448" spans="1:7" s="98" customFormat="1" ht="31.2" x14ac:dyDescent="0.25">
      <c r="A448" s="29" t="s">
        <v>118</v>
      </c>
      <c r="B448" s="13" t="s">
        <v>282</v>
      </c>
      <c r="C448" s="25">
        <v>2</v>
      </c>
      <c r="D448" s="13" t="s">
        <v>0</v>
      </c>
      <c r="E448" s="13" t="s">
        <v>526</v>
      </c>
      <c r="F448" s="13" t="s">
        <v>119</v>
      </c>
      <c r="G448" s="15">
        <f>1209+14138</f>
        <v>15347</v>
      </c>
    </row>
    <row r="449" spans="1:7" s="98" customFormat="1" ht="31.2" x14ac:dyDescent="0.25">
      <c r="A449" s="29" t="s">
        <v>121</v>
      </c>
      <c r="B449" s="13" t="s">
        <v>282</v>
      </c>
      <c r="C449" s="25">
        <v>2</v>
      </c>
      <c r="D449" s="13" t="s">
        <v>0</v>
      </c>
      <c r="E449" s="13" t="s">
        <v>526</v>
      </c>
      <c r="F449" s="13" t="s">
        <v>111</v>
      </c>
      <c r="G449" s="15">
        <f>60227.5+23383</f>
        <v>83610.5</v>
      </c>
    </row>
    <row r="450" spans="1:7" s="98" customFormat="1" ht="21.75" customHeight="1" x14ac:dyDescent="0.25">
      <c r="A450" s="29" t="s">
        <v>535</v>
      </c>
      <c r="B450" s="13" t="s">
        <v>282</v>
      </c>
      <c r="C450" s="25">
        <v>2</v>
      </c>
      <c r="D450" s="13" t="s">
        <v>0</v>
      </c>
      <c r="E450" s="13" t="s">
        <v>534</v>
      </c>
      <c r="F450" s="13"/>
      <c r="G450" s="15">
        <f>G451</f>
        <v>0</v>
      </c>
    </row>
    <row r="451" spans="1:7" s="98" customFormat="1" ht="31.2" x14ac:dyDescent="0.25">
      <c r="A451" s="29" t="s">
        <v>121</v>
      </c>
      <c r="B451" s="13" t="s">
        <v>282</v>
      </c>
      <c r="C451" s="25">
        <v>2</v>
      </c>
      <c r="D451" s="13" t="s">
        <v>0</v>
      </c>
      <c r="E451" s="13" t="s">
        <v>534</v>
      </c>
      <c r="F451" s="13" t="s">
        <v>111</v>
      </c>
      <c r="G451" s="15">
        <f>2971.4+217.9-3189.3</f>
        <v>0</v>
      </c>
    </row>
    <row r="452" spans="1:7" s="98" customFormat="1" ht="31.2" x14ac:dyDescent="0.25">
      <c r="A452" s="29" t="s">
        <v>590</v>
      </c>
      <c r="B452" s="13" t="s">
        <v>282</v>
      </c>
      <c r="C452" s="25">
        <v>2</v>
      </c>
      <c r="D452" s="13" t="s">
        <v>0</v>
      </c>
      <c r="E452" s="13" t="s">
        <v>582</v>
      </c>
      <c r="F452" s="13"/>
      <c r="G452" s="15">
        <f>G453</f>
        <v>3161.1</v>
      </c>
    </row>
    <row r="453" spans="1:7" s="98" customFormat="1" ht="31.2" x14ac:dyDescent="0.25">
      <c r="A453" s="29" t="s">
        <v>115</v>
      </c>
      <c r="B453" s="13" t="s">
        <v>282</v>
      </c>
      <c r="C453" s="25">
        <v>2</v>
      </c>
      <c r="D453" s="13" t="s">
        <v>0</v>
      </c>
      <c r="E453" s="13" t="s">
        <v>582</v>
      </c>
      <c r="F453" s="13" t="s">
        <v>20</v>
      </c>
      <c r="G453" s="15">
        <f>2852.5+118.9+189.7</f>
        <v>3161.1</v>
      </c>
    </row>
    <row r="454" spans="1:7" s="98" customFormat="1" ht="36" customHeight="1" x14ac:dyDescent="0.25">
      <c r="A454" s="29" t="s">
        <v>590</v>
      </c>
      <c r="B454" s="13" t="s">
        <v>282</v>
      </c>
      <c r="C454" s="25">
        <v>2</v>
      </c>
      <c r="D454" s="13" t="s">
        <v>0</v>
      </c>
      <c r="E454" s="13" t="s">
        <v>583</v>
      </c>
      <c r="F454" s="13"/>
      <c r="G454" s="15">
        <f>G455</f>
        <v>1037.7</v>
      </c>
    </row>
    <row r="455" spans="1:7" s="98" customFormat="1" ht="31.2" x14ac:dyDescent="0.25">
      <c r="A455" s="29" t="s">
        <v>115</v>
      </c>
      <c r="B455" s="13" t="s">
        <v>282</v>
      </c>
      <c r="C455" s="25">
        <v>2</v>
      </c>
      <c r="D455" s="13" t="s">
        <v>0</v>
      </c>
      <c r="E455" s="13" t="s">
        <v>583</v>
      </c>
      <c r="F455" s="13" t="s">
        <v>20</v>
      </c>
      <c r="G455" s="15">
        <v>1037.7</v>
      </c>
    </row>
    <row r="456" spans="1:7" s="98" customFormat="1" ht="31.2" x14ac:dyDescent="0.25">
      <c r="A456" s="29" t="s">
        <v>158</v>
      </c>
      <c r="B456" s="13" t="s">
        <v>123</v>
      </c>
      <c r="C456" s="13"/>
      <c r="D456" s="13"/>
      <c r="E456" s="13"/>
      <c r="F456" s="13"/>
      <c r="G456" s="15">
        <f>SUM(G461+G466+G457)</f>
        <v>32680.3</v>
      </c>
    </row>
    <row r="457" spans="1:7" s="98" customFormat="1" ht="46.8" x14ac:dyDescent="0.25">
      <c r="A457" s="29" t="s">
        <v>386</v>
      </c>
      <c r="B457" s="13" t="s">
        <v>123</v>
      </c>
      <c r="C457" s="13" t="s">
        <v>58</v>
      </c>
      <c r="D457" s="13"/>
      <c r="E457" s="13"/>
      <c r="F457" s="13"/>
      <c r="G457" s="15">
        <f>G458</f>
        <v>2418</v>
      </c>
    </row>
    <row r="458" spans="1:7" s="98" customFormat="1" ht="46.8" x14ac:dyDescent="0.25">
      <c r="A458" s="29" t="s">
        <v>387</v>
      </c>
      <c r="B458" s="13" t="s">
        <v>123</v>
      </c>
      <c r="C458" s="13" t="s">
        <v>58</v>
      </c>
      <c r="D458" s="13" t="s">
        <v>0</v>
      </c>
      <c r="E458" s="13"/>
      <c r="F458" s="13"/>
      <c r="G458" s="15">
        <f>G459</f>
        <v>2418</v>
      </c>
    </row>
    <row r="459" spans="1:7" s="98" customFormat="1" ht="78" x14ac:dyDescent="0.25">
      <c r="A459" s="29" t="s">
        <v>388</v>
      </c>
      <c r="B459" s="13" t="s">
        <v>123</v>
      </c>
      <c r="C459" s="13" t="s">
        <v>58</v>
      </c>
      <c r="D459" s="13" t="s">
        <v>0</v>
      </c>
      <c r="E459" s="13" t="s">
        <v>316</v>
      </c>
      <c r="F459" s="13"/>
      <c r="G459" s="15">
        <f>G460</f>
        <v>2418</v>
      </c>
    </row>
    <row r="460" spans="1:7" s="98" customFormat="1" ht="31.2" x14ac:dyDescent="0.25">
      <c r="A460" s="29" t="s">
        <v>115</v>
      </c>
      <c r="B460" s="13" t="s">
        <v>123</v>
      </c>
      <c r="C460" s="13" t="s">
        <v>58</v>
      </c>
      <c r="D460" s="13" t="s">
        <v>0</v>
      </c>
      <c r="E460" s="13" t="s">
        <v>316</v>
      </c>
      <c r="F460" s="13" t="s">
        <v>20</v>
      </c>
      <c r="G460" s="15">
        <f>619+205.4+954.1+291.7+347.8</f>
        <v>2418</v>
      </c>
    </row>
    <row r="461" spans="1:7" s="98" customFormat="1" ht="31.2" x14ac:dyDescent="0.25">
      <c r="A461" s="29" t="s">
        <v>389</v>
      </c>
      <c r="B461" s="13" t="s">
        <v>123</v>
      </c>
      <c r="C461" s="13" t="s">
        <v>93</v>
      </c>
      <c r="D461" s="13"/>
      <c r="E461" s="13"/>
      <c r="F461" s="13"/>
      <c r="G461" s="15">
        <f>SUM(G462)</f>
        <v>20780.599999999999</v>
      </c>
    </row>
    <row r="462" spans="1:7" s="98" customFormat="1" ht="79.5" customHeight="1" x14ac:dyDescent="0.25">
      <c r="A462" s="40" t="s">
        <v>568</v>
      </c>
      <c r="B462" s="13" t="s">
        <v>123</v>
      </c>
      <c r="C462" s="13" t="s">
        <v>93</v>
      </c>
      <c r="D462" s="13" t="s">
        <v>0</v>
      </c>
      <c r="E462" s="13"/>
      <c r="F462" s="13"/>
      <c r="G462" s="15">
        <f>SUM(G463)</f>
        <v>20780.599999999999</v>
      </c>
    </row>
    <row r="463" spans="1:7" s="98" customFormat="1" ht="62.4" x14ac:dyDescent="0.25">
      <c r="A463" s="29" t="s">
        <v>390</v>
      </c>
      <c r="B463" s="13" t="s">
        <v>123</v>
      </c>
      <c r="C463" s="13" t="s">
        <v>93</v>
      </c>
      <c r="D463" s="13" t="s">
        <v>0</v>
      </c>
      <c r="E463" s="13" t="s">
        <v>134</v>
      </c>
      <c r="F463" s="13"/>
      <c r="G463" s="15">
        <f>SUM(G464:G465)</f>
        <v>20780.599999999999</v>
      </c>
    </row>
    <row r="464" spans="1:7" s="98" customFormat="1" ht="31.2" x14ac:dyDescent="0.25">
      <c r="A464" s="29" t="s">
        <v>115</v>
      </c>
      <c r="B464" s="13" t="s">
        <v>123</v>
      </c>
      <c r="C464" s="13" t="s">
        <v>93</v>
      </c>
      <c r="D464" s="13" t="s">
        <v>0</v>
      </c>
      <c r="E464" s="13" t="s">
        <v>134</v>
      </c>
      <c r="F464" s="13" t="s">
        <v>20</v>
      </c>
      <c r="G464" s="15">
        <f>7368.9+173.8+4887.3+756.6+1994-34.5+5600</f>
        <v>20746.099999999999</v>
      </c>
    </row>
    <row r="465" spans="1:7" s="98" customFormat="1" x14ac:dyDescent="0.25">
      <c r="A465" s="29" t="s">
        <v>117</v>
      </c>
      <c r="B465" s="13" t="s">
        <v>123</v>
      </c>
      <c r="C465" s="13" t="s">
        <v>93</v>
      </c>
      <c r="D465" s="13" t="s">
        <v>0</v>
      </c>
      <c r="E465" s="13" t="s">
        <v>134</v>
      </c>
      <c r="F465" s="13" t="s">
        <v>109</v>
      </c>
      <c r="G465" s="15">
        <v>34.5</v>
      </c>
    </row>
    <row r="466" spans="1:7" s="98" customFormat="1" ht="34.5" customHeight="1" x14ac:dyDescent="0.25">
      <c r="A466" s="29" t="s">
        <v>431</v>
      </c>
      <c r="B466" s="13" t="s">
        <v>123</v>
      </c>
      <c r="C466" s="13" t="s">
        <v>101</v>
      </c>
      <c r="D466" s="13"/>
      <c r="E466" s="13"/>
      <c r="F466" s="13"/>
      <c r="G466" s="15">
        <f>G467</f>
        <v>9481.7000000000007</v>
      </c>
    </row>
    <row r="467" spans="1:7" s="98" customFormat="1" ht="31.2" x14ac:dyDescent="0.25">
      <c r="A467" s="29" t="s">
        <v>124</v>
      </c>
      <c r="B467" s="13" t="s">
        <v>123</v>
      </c>
      <c r="C467" s="13" t="s">
        <v>101</v>
      </c>
      <c r="D467" s="13" t="s">
        <v>0</v>
      </c>
      <c r="E467" s="13"/>
      <c r="F467" s="13"/>
      <c r="G467" s="15">
        <f>G468</f>
        <v>9481.7000000000007</v>
      </c>
    </row>
    <row r="468" spans="1:7" s="98" customFormat="1" ht="78" x14ac:dyDescent="0.25">
      <c r="A468" s="29" t="s">
        <v>218</v>
      </c>
      <c r="B468" s="13" t="s">
        <v>123</v>
      </c>
      <c r="C468" s="13" t="s">
        <v>101</v>
      </c>
      <c r="D468" s="13" t="s">
        <v>0</v>
      </c>
      <c r="E468" s="13" t="s">
        <v>125</v>
      </c>
      <c r="F468" s="13"/>
      <c r="G468" s="15">
        <f>G469+G470</f>
        <v>9481.7000000000007</v>
      </c>
    </row>
    <row r="469" spans="1:7" s="98" customFormat="1" ht="31.2" x14ac:dyDescent="0.25">
      <c r="A469" s="29" t="s">
        <v>115</v>
      </c>
      <c r="B469" s="13" t="s">
        <v>123</v>
      </c>
      <c r="C469" s="13" t="s">
        <v>101</v>
      </c>
      <c r="D469" s="13" t="s">
        <v>0</v>
      </c>
      <c r="E469" s="13" t="s">
        <v>125</v>
      </c>
      <c r="F469" s="13" t="s">
        <v>20</v>
      </c>
      <c r="G469" s="15"/>
    </row>
    <row r="470" spans="1:7" s="98" customFormat="1" ht="31.2" x14ac:dyDescent="0.25">
      <c r="A470" s="30" t="s">
        <v>121</v>
      </c>
      <c r="B470" s="13" t="s">
        <v>123</v>
      </c>
      <c r="C470" s="13" t="s">
        <v>101</v>
      </c>
      <c r="D470" s="13" t="s">
        <v>0</v>
      </c>
      <c r="E470" s="13" t="s">
        <v>125</v>
      </c>
      <c r="F470" s="13" t="s">
        <v>111</v>
      </c>
      <c r="G470" s="15">
        <v>9481.7000000000007</v>
      </c>
    </row>
    <row r="471" spans="1:7" s="98" customFormat="1" ht="31.2" x14ac:dyDescent="0.25">
      <c r="A471" s="28" t="s">
        <v>159</v>
      </c>
      <c r="B471" s="13" t="s">
        <v>16</v>
      </c>
      <c r="C471" s="13"/>
      <c r="D471" s="13"/>
      <c r="E471" s="13"/>
      <c r="F471" s="14"/>
      <c r="G471" s="15">
        <f>SUM(G472+G493+G505+G511)</f>
        <v>317481.40000000002</v>
      </c>
    </row>
    <row r="472" spans="1:7" s="98" customFormat="1" ht="31.2" x14ac:dyDescent="0.25">
      <c r="A472" s="28" t="s">
        <v>160</v>
      </c>
      <c r="B472" s="13" t="s">
        <v>16</v>
      </c>
      <c r="C472" s="13" t="s">
        <v>58</v>
      </c>
      <c r="D472" s="13"/>
      <c r="E472" s="13"/>
      <c r="F472" s="14"/>
      <c r="G472" s="15">
        <f>SUM(G473+G482)</f>
        <v>89530.900000000009</v>
      </c>
    </row>
    <row r="473" spans="1:7" s="98" customFormat="1" ht="31.2" x14ac:dyDescent="0.25">
      <c r="A473" s="31" t="s">
        <v>102</v>
      </c>
      <c r="B473" s="13" t="s">
        <v>16</v>
      </c>
      <c r="C473" s="13" t="s">
        <v>58</v>
      </c>
      <c r="D473" s="13" t="s">
        <v>0</v>
      </c>
      <c r="E473" s="13"/>
      <c r="F473" s="14"/>
      <c r="G473" s="15">
        <f>SUM(G478+G474+G480)</f>
        <v>81079.3</v>
      </c>
    </row>
    <row r="474" spans="1:7" s="98" customFormat="1" ht="46.8" x14ac:dyDescent="0.25">
      <c r="A474" s="31" t="s">
        <v>28</v>
      </c>
      <c r="B474" s="13" t="s">
        <v>16</v>
      </c>
      <c r="C474" s="13" t="s">
        <v>58</v>
      </c>
      <c r="D474" s="13" t="s">
        <v>0</v>
      </c>
      <c r="E474" s="13" t="s">
        <v>51</v>
      </c>
      <c r="F474" s="14"/>
      <c r="G474" s="15">
        <f>SUM(G475:G477)</f>
        <v>71661</v>
      </c>
    </row>
    <row r="475" spans="1:7" s="98" customFormat="1" ht="31.2" x14ac:dyDescent="0.25">
      <c r="A475" s="29" t="s">
        <v>18</v>
      </c>
      <c r="B475" s="13" t="s">
        <v>16</v>
      </c>
      <c r="C475" s="13" t="s">
        <v>58</v>
      </c>
      <c r="D475" s="13" t="s">
        <v>0</v>
      </c>
      <c r="E475" s="13" t="s">
        <v>51</v>
      </c>
      <c r="F475" s="14" t="s">
        <v>19</v>
      </c>
      <c r="G475" s="15">
        <v>59993.8</v>
      </c>
    </row>
    <row r="476" spans="1:7" s="98" customFormat="1" ht="31.2" x14ac:dyDescent="0.25">
      <c r="A476" s="29" t="s">
        <v>115</v>
      </c>
      <c r="B476" s="13" t="s">
        <v>16</v>
      </c>
      <c r="C476" s="13" t="s">
        <v>58</v>
      </c>
      <c r="D476" s="13" t="s">
        <v>0</v>
      </c>
      <c r="E476" s="13" t="s">
        <v>51</v>
      </c>
      <c r="F476" s="14" t="s">
        <v>20</v>
      </c>
      <c r="G476" s="15">
        <f>17099.1-8689.7+10.5+3079.3</f>
        <v>11499.199999999997</v>
      </c>
    </row>
    <row r="477" spans="1:7" s="98" customFormat="1" x14ac:dyDescent="0.25">
      <c r="A477" s="29" t="s">
        <v>21</v>
      </c>
      <c r="B477" s="13" t="s">
        <v>16</v>
      </c>
      <c r="C477" s="13" t="s">
        <v>58</v>
      </c>
      <c r="D477" s="13" t="s">
        <v>0</v>
      </c>
      <c r="E477" s="13" t="s">
        <v>51</v>
      </c>
      <c r="F477" s="14" t="s">
        <v>22</v>
      </c>
      <c r="G477" s="15">
        <v>168</v>
      </c>
    </row>
    <row r="478" spans="1:7" s="98" customFormat="1" x14ac:dyDescent="0.25">
      <c r="A478" s="31" t="s">
        <v>553</v>
      </c>
      <c r="B478" s="13" t="s">
        <v>16</v>
      </c>
      <c r="C478" s="13" t="s">
        <v>58</v>
      </c>
      <c r="D478" s="13" t="s">
        <v>0</v>
      </c>
      <c r="E478" s="13" t="s">
        <v>79</v>
      </c>
      <c r="F478" s="14"/>
      <c r="G478" s="15">
        <f>SUM(G479:G479)</f>
        <v>728.6</v>
      </c>
    </row>
    <row r="479" spans="1:7" s="98" customFormat="1" ht="31.2" x14ac:dyDescent="0.25">
      <c r="A479" s="29" t="s">
        <v>115</v>
      </c>
      <c r="B479" s="13" t="s">
        <v>16</v>
      </c>
      <c r="C479" s="13" t="s">
        <v>58</v>
      </c>
      <c r="D479" s="13" t="s">
        <v>0</v>
      </c>
      <c r="E479" s="13" t="s">
        <v>79</v>
      </c>
      <c r="F479" s="14" t="s">
        <v>20</v>
      </c>
      <c r="G479" s="15">
        <v>728.6</v>
      </c>
    </row>
    <row r="480" spans="1:7" s="98" customFormat="1" ht="46.8" x14ac:dyDescent="0.25">
      <c r="A480" s="34" t="s">
        <v>565</v>
      </c>
      <c r="B480" s="13" t="s">
        <v>16</v>
      </c>
      <c r="C480" s="13" t="s">
        <v>58</v>
      </c>
      <c r="D480" s="13" t="s">
        <v>0</v>
      </c>
      <c r="E480" s="13" t="s">
        <v>130</v>
      </c>
      <c r="F480" s="14"/>
      <c r="G480" s="15">
        <f>G481</f>
        <v>8689.7000000000007</v>
      </c>
    </row>
    <row r="481" spans="1:7" s="98" customFormat="1" ht="31.2" x14ac:dyDescent="0.25">
      <c r="A481" s="29" t="s">
        <v>115</v>
      </c>
      <c r="B481" s="13" t="s">
        <v>16</v>
      </c>
      <c r="C481" s="13" t="s">
        <v>58</v>
      </c>
      <c r="D481" s="13" t="s">
        <v>0</v>
      </c>
      <c r="E481" s="13" t="s">
        <v>130</v>
      </c>
      <c r="F481" s="14" t="s">
        <v>20</v>
      </c>
      <c r="G481" s="15">
        <v>8689.7000000000007</v>
      </c>
    </row>
    <row r="482" spans="1:7" s="98" customFormat="1" ht="46.8" x14ac:dyDescent="0.25">
      <c r="A482" s="28" t="s">
        <v>429</v>
      </c>
      <c r="B482" s="13" t="s">
        <v>16</v>
      </c>
      <c r="C482" s="13" t="s">
        <v>58</v>
      </c>
      <c r="D482" s="13" t="s">
        <v>1</v>
      </c>
      <c r="E482" s="13"/>
      <c r="F482" s="14"/>
      <c r="G482" s="15">
        <f>SUM(G483+G487+G491+G489)</f>
        <v>8451.6</v>
      </c>
    </row>
    <row r="483" spans="1:7" s="98" customFormat="1" x14ac:dyDescent="0.25">
      <c r="A483" s="28" t="s">
        <v>26</v>
      </c>
      <c r="B483" s="13" t="s">
        <v>16</v>
      </c>
      <c r="C483" s="13" t="s">
        <v>58</v>
      </c>
      <c r="D483" s="13" t="s">
        <v>1</v>
      </c>
      <c r="E483" s="13" t="s">
        <v>41</v>
      </c>
      <c r="F483" s="14"/>
      <c r="G483" s="15">
        <f>SUM(G484:G486)</f>
        <v>8209.9</v>
      </c>
    </row>
    <row r="484" spans="1:7" s="98" customFormat="1" ht="31.2" x14ac:dyDescent="0.25">
      <c r="A484" s="29" t="s">
        <v>18</v>
      </c>
      <c r="B484" s="13" t="s">
        <v>16</v>
      </c>
      <c r="C484" s="13" t="s">
        <v>58</v>
      </c>
      <c r="D484" s="13" t="s">
        <v>1</v>
      </c>
      <c r="E484" s="13" t="s">
        <v>41</v>
      </c>
      <c r="F484" s="14" t="s">
        <v>19</v>
      </c>
      <c r="G484" s="15">
        <v>7946.5</v>
      </c>
    </row>
    <row r="485" spans="1:7" s="98" customFormat="1" ht="31.2" x14ac:dyDescent="0.25">
      <c r="A485" s="29" t="s">
        <v>115</v>
      </c>
      <c r="B485" s="13" t="s">
        <v>16</v>
      </c>
      <c r="C485" s="13" t="s">
        <v>58</v>
      </c>
      <c r="D485" s="13" t="s">
        <v>1</v>
      </c>
      <c r="E485" s="13" t="s">
        <v>41</v>
      </c>
      <c r="F485" s="14" t="s">
        <v>20</v>
      </c>
      <c r="G485" s="15">
        <v>261.39999999999998</v>
      </c>
    </row>
    <row r="486" spans="1:7" s="98" customFormat="1" x14ac:dyDescent="0.25">
      <c r="A486" s="29" t="s">
        <v>21</v>
      </c>
      <c r="B486" s="13" t="s">
        <v>16</v>
      </c>
      <c r="C486" s="13" t="s">
        <v>58</v>
      </c>
      <c r="D486" s="13" t="s">
        <v>1</v>
      </c>
      <c r="E486" s="13" t="s">
        <v>41</v>
      </c>
      <c r="F486" s="14" t="s">
        <v>22</v>
      </c>
      <c r="G486" s="15">
        <v>2</v>
      </c>
    </row>
    <row r="487" spans="1:7" s="98" customFormat="1" x14ac:dyDescent="0.25">
      <c r="A487" s="29" t="s">
        <v>228</v>
      </c>
      <c r="B487" s="13" t="s">
        <v>16</v>
      </c>
      <c r="C487" s="25">
        <v>1</v>
      </c>
      <c r="D487" s="13" t="s">
        <v>1</v>
      </c>
      <c r="E487" s="13" t="s">
        <v>229</v>
      </c>
      <c r="F487" s="13"/>
      <c r="G487" s="15">
        <f>SUM(G488)</f>
        <v>28.3</v>
      </c>
    </row>
    <row r="488" spans="1:7" s="98" customFormat="1" ht="31.2" x14ac:dyDescent="0.25">
      <c r="A488" s="29" t="s">
        <v>115</v>
      </c>
      <c r="B488" s="13" t="s">
        <v>16</v>
      </c>
      <c r="C488" s="25">
        <v>1</v>
      </c>
      <c r="D488" s="13" t="s">
        <v>1</v>
      </c>
      <c r="E488" s="13" t="s">
        <v>229</v>
      </c>
      <c r="F488" s="13" t="s">
        <v>20</v>
      </c>
      <c r="G488" s="15">
        <v>28.3</v>
      </c>
    </row>
    <row r="489" spans="1:7" s="98" customFormat="1" x14ac:dyDescent="0.25">
      <c r="A489" s="29" t="s">
        <v>234</v>
      </c>
      <c r="B489" s="13" t="s">
        <v>16</v>
      </c>
      <c r="C489" s="13" t="s">
        <v>58</v>
      </c>
      <c r="D489" s="13" t="s">
        <v>1</v>
      </c>
      <c r="E489" s="13" t="s">
        <v>235</v>
      </c>
      <c r="F489" s="14"/>
      <c r="G489" s="15">
        <f>SUM(G490)</f>
        <v>87.2</v>
      </c>
    </row>
    <row r="490" spans="1:7" s="98" customFormat="1" ht="31.2" x14ac:dyDescent="0.25">
      <c r="A490" s="29" t="s">
        <v>115</v>
      </c>
      <c r="B490" s="13" t="s">
        <v>16</v>
      </c>
      <c r="C490" s="13" t="s">
        <v>58</v>
      </c>
      <c r="D490" s="13" t="s">
        <v>1</v>
      </c>
      <c r="E490" s="13" t="s">
        <v>235</v>
      </c>
      <c r="F490" s="14" t="s">
        <v>20</v>
      </c>
      <c r="G490" s="15">
        <v>87.2</v>
      </c>
    </row>
    <row r="491" spans="1:7" s="98" customFormat="1" ht="31.2" x14ac:dyDescent="0.25">
      <c r="A491" s="38" t="s">
        <v>232</v>
      </c>
      <c r="B491" s="13" t="s">
        <v>16</v>
      </c>
      <c r="C491" s="13" t="s">
        <v>58</v>
      </c>
      <c r="D491" s="13" t="s">
        <v>1</v>
      </c>
      <c r="E491" s="13" t="s">
        <v>233</v>
      </c>
      <c r="F491" s="13"/>
      <c r="G491" s="15">
        <f>SUM(G492)</f>
        <v>126.2</v>
      </c>
    </row>
    <row r="492" spans="1:7" s="98" customFormat="1" ht="31.2" x14ac:dyDescent="0.25">
      <c r="A492" s="29" t="s">
        <v>115</v>
      </c>
      <c r="B492" s="13" t="s">
        <v>16</v>
      </c>
      <c r="C492" s="13" t="s">
        <v>58</v>
      </c>
      <c r="D492" s="13" t="s">
        <v>1</v>
      </c>
      <c r="E492" s="13" t="s">
        <v>233</v>
      </c>
      <c r="F492" s="13" t="s">
        <v>20</v>
      </c>
      <c r="G492" s="15">
        <v>126.2</v>
      </c>
    </row>
    <row r="493" spans="1:7" s="98" customFormat="1" x14ac:dyDescent="0.25">
      <c r="A493" s="31" t="s">
        <v>161</v>
      </c>
      <c r="B493" s="13" t="s">
        <v>16</v>
      </c>
      <c r="C493" s="13" t="s">
        <v>93</v>
      </c>
      <c r="D493" s="13"/>
      <c r="E493" s="13"/>
      <c r="F493" s="14"/>
      <c r="G493" s="15">
        <f>SUM(G494+G499)</f>
        <v>11088.199999999999</v>
      </c>
    </row>
    <row r="494" spans="1:7" s="98" customFormat="1" ht="46.8" x14ac:dyDescent="0.25">
      <c r="A494" s="28" t="s">
        <v>533</v>
      </c>
      <c r="B494" s="13" t="s">
        <v>16</v>
      </c>
      <c r="C494" s="13" t="s">
        <v>93</v>
      </c>
      <c r="D494" s="13" t="s">
        <v>0</v>
      </c>
      <c r="E494" s="13"/>
      <c r="F494" s="14"/>
      <c r="G494" s="15">
        <f>SUM(G495)</f>
        <v>11088.199999999999</v>
      </c>
    </row>
    <row r="495" spans="1:7" s="98" customFormat="1" ht="46.8" x14ac:dyDescent="0.25">
      <c r="A495" s="31" t="s">
        <v>28</v>
      </c>
      <c r="B495" s="13" t="s">
        <v>16</v>
      </c>
      <c r="C495" s="13" t="s">
        <v>93</v>
      </c>
      <c r="D495" s="13" t="s">
        <v>0</v>
      </c>
      <c r="E495" s="13" t="s">
        <v>51</v>
      </c>
      <c r="F495" s="14"/>
      <c r="G495" s="15">
        <f>SUM(G496:G498)</f>
        <v>11088.199999999999</v>
      </c>
    </row>
    <row r="496" spans="1:7" s="98" customFormat="1" ht="31.2" x14ac:dyDescent="0.25">
      <c r="A496" s="29" t="s">
        <v>18</v>
      </c>
      <c r="B496" s="13" t="s">
        <v>16</v>
      </c>
      <c r="C496" s="13" t="s">
        <v>93</v>
      </c>
      <c r="D496" s="13" t="s">
        <v>0</v>
      </c>
      <c r="E496" s="13" t="s">
        <v>51</v>
      </c>
      <c r="F496" s="14" t="s">
        <v>19</v>
      </c>
      <c r="G496" s="15">
        <v>10233.299999999999</v>
      </c>
    </row>
    <row r="497" spans="1:7" s="98" customFormat="1" ht="31.2" x14ac:dyDescent="0.25">
      <c r="A497" s="29" t="s">
        <v>115</v>
      </c>
      <c r="B497" s="13" t="s">
        <v>16</v>
      </c>
      <c r="C497" s="13" t="s">
        <v>93</v>
      </c>
      <c r="D497" s="13" t="s">
        <v>0</v>
      </c>
      <c r="E497" s="13" t="s">
        <v>51</v>
      </c>
      <c r="F497" s="14" t="s">
        <v>20</v>
      </c>
      <c r="G497" s="15">
        <f>767.3+48+39.6</f>
        <v>854.9</v>
      </c>
    </row>
    <row r="498" spans="1:7" s="98" customFormat="1" x14ac:dyDescent="0.25">
      <c r="A498" s="29" t="s">
        <v>21</v>
      </c>
      <c r="B498" s="13" t="s">
        <v>16</v>
      </c>
      <c r="C498" s="13" t="s">
        <v>93</v>
      </c>
      <c r="D498" s="13" t="s">
        <v>0</v>
      </c>
      <c r="E498" s="13" t="s">
        <v>51</v>
      </c>
      <c r="F498" s="14" t="s">
        <v>22</v>
      </c>
      <c r="G498" s="15"/>
    </row>
    <row r="499" spans="1:7" s="98" customFormat="1" ht="32.25" customHeight="1" x14ac:dyDescent="0.25">
      <c r="A499" s="29" t="s">
        <v>240</v>
      </c>
      <c r="B499" s="13" t="s">
        <v>16</v>
      </c>
      <c r="C499" s="13" t="s">
        <v>93</v>
      </c>
      <c r="D499" s="13" t="s">
        <v>1</v>
      </c>
      <c r="E499" s="13"/>
      <c r="F499" s="14"/>
      <c r="G499" s="15">
        <f>G500+G503</f>
        <v>0</v>
      </c>
    </row>
    <row r="500" spans="1:7" s="98" customFormat="1" ht="31.2" x14ac:dyDescent="0.25">
      <c r="A500" s="29" t="s">
        <v>566</v>
      </c>
      <c r="B500" s="13" t="s">
        <v>16</v>
      </c>
      <c r="C500" s="13" t="s">
        <v>93</v>
      </c>
      <c r="D500" s="13" t="s">
        <v>1</v>
      </c>
      <c r="E500" s="13" t="s">
        <v>239</v>
      </c>
      <c r="F500" s="14"/>
      <c r="G500" s="15">
        <f>G501+G502</f>
        <v>0</v>
      </c>
    </row>
    <row r="501" spans="1:7" s="98" customFormat="1" ht="31.2" x14ac:dyDescent="0.25">
      <c r="A501" s="29" t="s">
        <v>115</v>
      </c>
      <c r="B501" s="13" t="s">
        <v>16</v>
      </c>
      <c r="C501" s="13" t="s">
        <v>93</v>
      </c>
      <c r="D501" s="13" t="s">
        <v>1</v>
      </c>
      <c r="E501" s="13" t="s">
        <v>239</v>
      </c>
      <c r="F501" s="14" t="s">
        <v>20</v>
      </c>
      <c r="G501" s="15"/>
    </row>
    <row r="502" spans="1:7" s="98" customFormat="1" ht="31.2" x14ac:dyDescent="0.25">
      <c r="A502" s="29" t="s">
        <v>121</v>
      </c>
      <c r="B502" s="13" t="s">
        <v>16</v>
      </c>
      <c r="C502" s="13" t="s">
        <v>93</v>
      </c>
      <c r="D502" s="13" t="s">
        <v>1</v>
      </c>
      <c r="E502" s="13" t="s">
        <v>239</v>
      </c>
      <c r="F502" s="14" t="s">
        <v>111</v>
      </c>
      <c r="G502" s="15"/>
    </row>
    <row r="503" spans="1:7" s="98" customFormat="1" ht="46.8" x14ac:dyDescent="0.25">
      <c r="A503" s="29" t="s">
        <v>309</v>
      </c>
      <c r="B503" s="13" t="s">
        <v>16</v>
      </c>
      <c r="C503" s="13" t="s">
        <v>93</v>
      </c>
      <c r="D503" s="13" t="s">
        <v>1</v>
      </c>
      <c r="E503" s="13" t="s">
        <v>138</v>
      </c>
      <c r="F503" s="14"/>
      <c r="G503" s="15">
        <f>G504</f>
        <v>0</v>
      </c>
    </row>
    <row r="504" spans="1:7" s="98" customFormat="1" x14ac:dyDescent="0.25">
      <c r="A504" s="29" t="s">
        <v>117</v>
      </c>
      <c r="B504" s="13" t="s">
        <v>16</v>
      </c>
      <c r="C504" s="13" t="s">
        <v>93</v>
      </c>
      <c r="D504" s="13" t="s">
        <v>1</v>
      </c>
      <c r="E504" s="13" t="s">
        <v>138</v>
      </c>
      <c r="F504" s="14" t="s">
        <v>109</v>
      </c>
      <c r="G504" s="15"/>
    </row>
    <row r="505" spans="1:7" s="98" customFormat="1" x14ac:dyDescent="0.25">
      <c r="A505" s="31" t="s">
        <v>162</v>
      </c>
      <c r="B505" s="13" t="s">
        <v>16</v>
      </c>
      <c r="C505" s="13" t="s">
        <v>101</v>
      </c>
      <c r="D505" s="13"/>
      <c r="E505" s="13"/>
      <c r="F505" s="14"/>
      <c r="G505" s="15">
        <f>SUM(G506)</f>
        <v>38009.699999999997</v>
      </c>
    </row>
    <row r="506" spans="1:7" s="98" customFormat="1" ht="78" x14ac:dyDescent="0.25">
      <c r="A506" s="42" t="s">
        <v>81</v>
      </c>
      <c r="B506" s="13" t="s">
        <v>16</v>
      </c>
      <c r="C506" s="13" t="s">
        <v>101</v>
      </c>
      <c r="D506" s="13" t="s">
        <v>0</v>
      </c>
      <c r="E506" s="13"/>
      <c r="F506" s="14"/>
      <c r="G506" s="15">
        <f>SUM(G507)</f>
        <v>38009.699999999997</v>
      </c>
    </row>
    <row r="507" spans="1:7" s="98" customFormat="1" ht="46.8" x14ac:dyDescent="0.25">
      <c r="A507" s="31" t="s">
        <v>28</v>
      </c>
      <c r="B507" s="13" t="s">
        <v>16</v>
      </c>
      <c r="C507" s="13" t="s">
        <v>101</v>
      </c>
      <c r="D507" s="13" t="s">
        <v>0</v>
      </c>
      <c r="E507" s="13" t="s">
        <v>51</v>
      </c>
      <c r="F507" s="14"/>
      <c r="G507" s="15">
        <f>SUM(G508:G510)</f>
        <v>38009.699999999997</v>
      </c>
    </row>
    <row r="508" spans="1:7" s="98" customFormat="1" ht="31.2" x14ac:dyDescent="0.25">
      <c r="A508" s="29" t="s">
        <v>18</v>
      </c>
      <c r="B508" s="13" t="s">
        <v>16</v>
      </c>
      <c r="C508" s="13" t="s">
        <v>101</v>
      </c>
      <c r="D508" s="13" t="s">
        <v>0</v>
      </c>
      <c r="E508" s="13" t="s">
        <v>51</v>
      </c>
      <c r="F508" s="14" t="s">
        <v>19</v>
      </c>
      <c r="G508" s="15">
        <v>26113.599999999999</v>
      </c>
    </row>
    <row r="509" spans="1:7" s="98" customFormat="1" ht="31.2" x14ac:dyDescent="0.25">
      <c r="A509" s="29" t="s">
        <v>115</v>
      </c>
      <c r="B509" s="13" t="s">
        <v>16</v>
      </c>
      <c r="C509" s="13" t="s">
        <v>101</v>
      </c>
      <c r="D509" s="13" t="s">
        <v>0</v>
      </c>
      <c r="E509" s="13" t="s">
        <v>51</v>
      </c>
      <c r="F509" s="14" t="s">
        <v>20</v>
      </c>
      <c r="G509" s="15">
        <f>11667.2+1.3+21.9+43.4+105.1</f>
        <v>11838.9</v>
      </c>
    </row>
    <row r="510" spans="1:7" s="98" customFormat="1" x14ac:dyDescent="0.25">
      <c r="A510" s="29" t="s">
        <v>21</v>
      </c>
      <c r="B510" s="13" t="s">
        <v>16</v>
      </c>
      <c r="C510" s="13" t="s">
        <v>101</v>
      </c>
      <c r="D510" s="13" t="s">
        <v>0</v>
      </c>
      <c r="E510" s="13" t="s">
        <v>51</v>
      </c>
      <c r="F510" s="14" t="s">
        <v>22</v>
      </c>
      <c r="G510" s="15">
        <v>57.2</v>
      </c>
    </row>
    <row r="511" spans="1:7" s="98" customFormat="1" x14ac:dyDescent="0.25">
      <c r="A511" s="29" t="s">
        <v>465</v>
      </c>
      <c r="B511" s="13" t="s">
        <v>16</v>
      </c>
      <c r="C511" s="13" t="s">
        <v>139</v>
      </c>
      <c r="D511" s="13"/>
      <c r="E511" s="13"/>
      <c r="F511" s="14"/>
      <c r="G511" s="15">
        <f>G512</f>
        <v>178852.6</v>
      </c>
    </row>
    <row r="512" spans="1:7" s="98" customFormat="1" ht="31.5" customHeight="1" x14ac:dyDescent="0.25">
      <c r="A512" s="29" t="s">
        <v>391</v>
      </c>
      <c r="B512" s="13" t="s">
        <v>16</v>
      </c>
      <c r="C512" s="13" t="s">
        <v>139</v>
      </c>
      <c r="D512" s="13" t="s">
        <v>0</v>
      </c>
      <c r="E512" s="13"/>
      <c r="F512" s="14"/>
      <c r="G512" s="15">
        <f>G513</f>
        <v>178852.6</v>
      </c>
    </row>
    <row r="513" spans="1:7" s="98" customFormat="1" ht="46.8" x14ac:dyDescent="0.25">
      <c r="A513" s="29" t="s">
        <v>392</v>
      </c>
      <c r="B513" s="13" t="s">
        <v>16</v>
      </c>
      <c r="C513" s="13" t="s">
        <v>139</v>
      </c>
      <c r="D513" s="13" t="s">
        <v>0</v>
      </c>
      <c r="E513" s="13" t="s">
        <v>140</v>
      </c>
      <c r="F513" s="14"/>
      <c r="G513" s="15">
        <f>G515+G514</f>
        <v>178852.6</v>
      </c>
    </row>
    <row r="514" spans="1:7" s="98" customFormat="1" ht="31.2" x14ac:dyDescent="0.25">
      <c r="A514" s="29" t="s">
        <v>115</v>
      </c>
      <c r="B514" s="13" t="s">
        <v>16</v>
      </c>
      <c r="C514" s="13" t="s">
        <v>139</v>
      </c>
      <c r="D514" s="13" t="s">
        <v>0</v>
      </c>
      <c r="E514" s="13" t="s">
        <v>140</v>
      </c>
      <c r="F514" s="14" t="s">
        <v>20</v>
      </c>
      <c r="G514" s="15">
        <v>3348</v>
      </c>
    </row>
    <row r="515" spans="1:7" s="98" customFormat="1" ht="31.2" x14ac:dyDescent="0.25">
      <c r="A515" s="29" t="s">
        <v>121</v>
      </c>
      <c r="B515" s="13" t="s">
        <v>16</v>
      </c>
      <c r="C515" s="13" t="s">
        <v>139</v>
      </c>
      <c r="D515" s="13" t="s">
        <v>0</v>
      </c>
      <c r="E515" s="13" t="s">
        <v>140</v>
      </c>
      <c r="F515" s="14" t="s">
        <v>111</v>
      </c>
      <c r="G515" s="15">
        <f>13924.8+14402.2+2916+1620+6694.2+432+4212+2948.4+1638+4258.8-3380.2-2948.4-1638+602.4-1050.6+94856.5+12439.5+4950+17307+1320</f>
        <v>175504.6</v>
      </c>
    </row>
    <row r="516" spans="1:7" s="98" customFormat="1" x14ac:dyDescent="0.25">
      <c r="A516" s="28" t="s">
        <v>163</v>
      </c>
      <c r="B516" s="13" t="s">
        <v>60</v>
      </c>
      <c r="C516" s="13"/>
      <c r="D516" s="13"/>
      <c r="E516" s="13"/>
      <c r="F516" s="14"/>
      <c r="G516" s="15">
        <f>SUM(G517+G540)</f>
        <v>200570.5</v>
      </c>
    </row>
    <row r="517" spans="1:7" s="98" customFormat="1" ht="46.8" x14ac:dyDescent="0.25">
      <c r="A517" s="28" t="s">
        <v>456</v>
      </c>
      <c r="B517" s="13" t="s">
        <v>60</v>
      </c>
      <c r="C517" s="13" t="s">
        <v>58</v>
      </c>
      <c r="D517" s="13"/>
      <c r="E517" s="13"/>
      <c r="F517" s="14"/>
      <c r="G517" s="15">
        <f>SUM(G518+G526+G535)</f>
        <v>85207.9</v>
      </c>
    </row>
    <row r="518" spans="1:7" s="98" customFormat="1" x14ac:dyDescent="0.25">
      <c r="A518" s="28" t="s">
        <v>554</v>
      </c>
      <c r="B518" s="13" t="s">
        <v>60</v>
      </c>
      <c r="C518" s="13" t="s">
        <v>58</v>
      </c>
      <c r="D518" s="13" t="s">
        <v>0</v>
      </c>
      <c r="E518" s="13"/>
      <c r="F518" s="14"/>
      <c r="G518" s="15">
        <f>SUM(G519+G522)</f>
        <v>60808.1</v>
      </c>
    </row>
    <row r="519" spans="1:7" s="98" customFormat="1" ht="46.8" x14ac:dyDescent="0.25">
      <c r="A519" s="31" t="s">
        <v>28</v>
      </c>
      <c r="B519" s="13" t="s">
        <v>60</v>
      </c>
      <c r="C519" s="13" t="s">
        <v>58</v>
      </c>
      <c r="D519" s="13" t="s">
        <v>0</v>
      </c>
      <c r="E519" s="13" t="s">
        <v>51</v>
      </c>
      <c r="F519" s="14"/>
      <c r="G519" s="15">
        <f>SUM(G520:G521)</f>
        <v>20495.099999999999</v>
      </c>
    </row>
    <row r="520" spans="1:7" s="98" customFormat="1" ht="31.2" x14ac:dyDescent="0.25">
      <c r="A520" s="29" t="s">
        <v>121</v>
      </c>
      <c r="B520" s="13" t="s">
        <v>60</v>
      </c>
      <c r="C520" s="13" t="s">
        <v>58</v>
      </c>
      <c r="D520" s="13" t="s">
        <v>0</v>
      </c>
      <c r="E520" s="13" t="s">
        <v>51</v>
      </c>
      <c r="F520" s="14" t="s">
        <v>111</v>
      </c>
      <c r="G520" s="15">
        <f>46519.5-25798.9-225.5</f>
        <v>20495.099999999999</v>
      </c>
    </row>
    <row r="521" spans="1:7" s="98" customFormat="1" x14ac:dyDescent="0.25">
      <c r="A521" s="29" t="s">
        <v>21</v>
      </c>
      <c r="B521" s="13" t="s">
        <v>60</v>
      </c>
      <c r="C521" s="13" t="s">
        <v>58</v>
      </c>
      <c r="D521" s="13" t="s">
        <v>0</v>
      </c>
      <c r="E521" s="13" t="s">
        <v>51</v>
      </c>
      <c r="F521" s="14" t="s">
        <v>22</v>
      </c>
      <c r="G521" s="15"/>
    </row>
    <row r="522" spans="1:7" s="98" customFormat="1" ht="46.8" x14ac:dyDescent="0.25">
      <c r="A522" s="29" t="s">
        <v>495</v>
      </c>
      <c r="B522" s="13" t="s">
        <v>60</v>
      </c>
      <c r="C522" s="13" t="s">
        <v>58</v>
      </c>
      <c r="D522" s="13" t="s">
        <v>0</v>
      </c>
      <c r="E522" s="13" t="s">
        <v>496</v>
      </c>
      <c r="F522" s="14"/>
      <c r="G522" s="15">
        <f>SUM(G523+G524+G525)</f>
        <v>40313</v>
      </c>
    </row>
    <row r="523" spans="1:7" s="98" customFormat="1" ht="31.2" x14ac:dyDescent="0.25">
      <c r="A523" s="29" t="s">
        <v>18</v>
      </c>
      <c r="B523" s="13" t="s">
        <v>60</v>
      </c>
      <c r="C523" s="13" t="s">
        <v>58</v>
      </c>
      <c r="D523" s="13" t="s">
        <v>0</v>
      </c>
      <c r="E523" s="13" t="s">
        <v>496</v>
      </c>
      <c r="F523" s="14" t="s">
        <v>19</v>
      </c>
      <c r="G523" s="15">
        <v>25798.9</v>
      </c>
    </row>
    <row r="524" spans="1:7" s="98" customFormat="1" ht="31.2" x14ac:dyDescent="0.25">
      <c r="A524" s="29" t="s">
        <v>115</v>
      </c>
      <c r="B524" s="13" t="s">
        <v>60</v>
      </c>
      <c r="C524" s="13" t="s">
        <v>58</v>
      </c>
      <c r="D524" s="13" t="s">
        <v>0</v>
      </c>
      <c r="E524" s="13" t="s">
        <v>496</v>
      </c>
      <c r="F524" s="14" t="s">
        <v>20</v>
      </c>
      <c r="G524" s="15">
        <v>225.5</v>
      </c>
    </row>
    <row r="525" spans="1:7" s="98" customFormat="1" ht="31.2" x14ac:dyDescent="0.25">
      <c r="A525" s="30" t="s">
        <v>121</v>
      </c>
      <c r="B525" s="13" t="s">
        <v>60</v>
      </c>
      <c r="C525" s="13" t="s">
        <v>58</v>
      </c>
      <c r="D525" s="13" t="s">
        <v>0</v>
      </c>
      <c r="E525" s="13" t="s">
        <v>496</v>
      </c>
      <c r="F525" s="14" t="s">
        <v>111</v>
      </c>
      <c r="G525" s="15">
        <v>14288.6</v>
      </c>
    </row>
    <row r="526" spans="1:7" s="98" customFormat="1" ht="46.8" x14ac:dyDescent="0.25">
      <c r="A526" s="28" t="s">
        <v>449</v>
      </c>
      <c r="B526" s="13" t="s">
        <v>60</v>
      </c>
      <c r="C526" s="13" t="s">
        <v>58</v>
      </c>
      <c r="D526" s="13" t="s">
        <v>1</v>
      </c>
      <c r="E526" s="13"/>
      <c r="F526" s="14"/>
      <c r="G526" s="15">
        <f>SUM(G527+G531+G533)</f>
        <v>18131.900000000001</v>
      </c>
    </row>
    <row r="527" spans="1:7" s="98" customFormat="1" x14ac:dyDescent="0.25">
      <c r="A527" s="28" t="s">
        <v>26</v>
      </c>
      <c r="B527" s="13" t="s">
        <v>60</v>
      </c>
      <c r="C527" s="13" t="s">
        <v>58</v>
      </c>
      <c r="D527" s="13" t="s">
        <v>1</v>
      </c>
      <c r="E527" s="13" t="s">
        <v>41</v>
      </c>
      <c r="F527" s="14"/>
      <c r="G527" s="15">
        <f>SUM(G528:G530)</f>
        <v>18040.900000000001</v>
      </c>
    </row>
    <row r="528" spans="1:7" s="98" customFormat="1" ht="31.2" x14ac:dyDescent="0.25">
      <c r="A528" s="29" t="s">
        <v>18</v>
      </c>
      <c r="B528" s="13" t="s">
        <v>60</v>
      </c>
      <c r="C528" s="13" t="s">
        <v>58</v>
      </c>
      <c r="D528" s="13" t="s">
        <v>1</v>
      </c>
      <c r="E528" s="13" t="s">
        <v>41</v>
      </c>
      <c r="F528" s="14" t="s">
        <v>19</v>
      </c>
      <c r="G528" s="15">
        <v>17917</v>
      </c>
    </row>
    <row r="529" spans="1:7" s="98" customFormat="1" ht="31.2" x14ac:dyDescent="0.25">
      <c r="A529" s="29" t="s">
        <v>115</v>
      </c>
      <c r="B529" s="13" t="s">
        <v>60</v>
      </c>
      <c r="C529" s="13" t="s">
        <v>58</v>
      </c>
      <c r="D529" s="13" t="s">
        <v>1</v>
      </c>
      <c r="E529" s="13" t="s">
        <v>41</v>
      </c>
      <c r="F529" s="14" t="s">
        <v>20</v>
      </c>
      <c r="G529" s="15">
        <v>123.9</v>
      </c>
    </row>
    <row r="530" spans="1:7" s="98" customFormat="1" x14ac:dyDescent="0.25">
      <c r="A530" s="29" t="s">
        <v>21</v>
      </c>
      <c r="B530" s="13" t="s">
        <v>60</v>
      </c>
      <c r="C530" s="13" t="s">
        <v>58</v>
      </c>
      <c r="D530" s="13" t="s">
        <v>1</v>
      </c>
      <c r="E530" s="13" t="s">
        <v>41</v>
      </c>
      <c r="F530" s="14" t="s">
        <v>22</v>
      </c>
      <c r="G530" s="15"/>
    </row>
    <row r="531" spans="1:7" s="98" customFormat="1" x14ac:dyDescent="0.25">
      <c r="A531" s="29" t="s">
        <v>228</v>
      </c>
      <c r="B531" s="13" t="s">
        <v>60</v>
      </c>
      <c r="C531" s="25">
        <v>1</v>
      </c>
      <c r="D531" s="13" t="s">
        <v>1</v>
      </c>
      <c r="E531" s="13" t="s">
        <v>229</v>
      </c>
      <c r="F531" s="13"/>
      <c r="G531" s="15">
        <f>SUM(G532)</f>
        <v>70</v>
      </c>
    </row>
    <row r="532" spans="1:7" s="98" customFormat="1" ht="31.2" x14ac:dyDescent="0.25">
      <c r="A532" s="29" t="s">
        <v>115</v>
      </c>
      <c r="B532" s="13" t="s">
        <v>60</v>
      </c>
      <c r="C532" s="25">
        <v>1</v>
      </c>
      <c r="D532" s="13" t="s">
        <v>1</v>
      </c>
      <c r="E532" s="13" t="s">
        <v>229</v>
      </c>
      <c r="F532" s="13" t="s">
        <v>20</v>
      </c>
      <c r="G532" s="15">
        <v>70</v>
      </c>
    </row>
    <row r="533" spans="1:7" s="98" customFormat="1" x14ac:dyDescent="0.25">
      <c r="A533" s="29" t="s">
        <v>234</v>
      </c>
      <c r="B533" s="13" t="s">
        <v>60</v>
      </c>
      <c r="C533" s="13" t="s">
        <v>58</v>
      </c>
      <c r="D533" s="13" t="s">
        <v>1</v>
      </c>
      <c r="E533" s="13" t="s">
        <v>235</v>
      </c>
      <c r="F533" s="14"/>
      <c r="G533" s="15">
        <f>SUM(G534)</f>
        <v>21</v>
      </c>
    </row>
    <row r="534" spans="1:7" s="98" customFormat="1" ht="31.2" x14ac:dyDescent="0.25">
      <c r="A534" s="29" t="s">
        <v>115</v>
      </c>
      <c r="B534" s="13" t="s">
        <v>60</v>
      </c>
      <c r="C534" s="13" t="s">
        <v>58</v>
      </c>
      <c r="D534" s="13" t="s">
        <v>1</v>
      </c>
      <c r="E534" s="13" t="s">
        <v>235</v>
      </c>
      <c r="F534" s="14" t="s">
        <v>20</v>
      </c>
      <c r="G534" s="15">
        <v>21</v>
      </c>
    </row>
    <row r="535" spans="1:7" s="98" customFormat="1" ht="31.2" x14ac:dyDescent="0.25">
      <c r="A535" s="28" t="s">
        <v>413</v>
      </c>
      <c r="B535" s="13" t="s">
        <v>60</v>
      </c>
      <c r="C535" s="13" t="s">
        <v>58</v>
      </c>
      <c r="D535" s="13" t="s">
        <v>2</v>
      </c>
      <c r="E535" s="13"/>
      <c r="F535" s="14"/>
      <c r="G535" s="15">
        <f>SUM(G536)</f>
        <v>6267.9</v>
      </c>
    </row>
    <row r="536" spans="1:7" s="98" customFormat="1" ht="31.2" x14ac:dyDescent="0.25">
      <c r="A536" s="31" t="s">
        <v>165</v>
      </c>
      <c r="B536" s="13" t="s">
        <v>60</v>
      </c>
      <c r="C536" s="13" t="s">
        <v>58</v>
      </c>
      <c r="D536" s="13" t="s">
        <v>2</v>
      </c>
      <c r="E536" s="13" t="s">
        <v>82</v>
      </c>
      <c r="F536" s="14"/>
      <c r="G536" s="15">
        <f>SUM(G537:G539)</f>
        <v>6267.9</v>
      </c>
    </row>
    <row r="537" spans="1:7" s="98" customFormat="1" ht="31.2" x14ac:dyDescent="0.25">
      <c r="A537" s="29" t="s">
        <v>115</v>
      </c>
      <c r="B537" s="13" t="s">
        <v>60</v>
      </c>
      <c r="C537" s="13" t="s">
        <v>58</v>
      </c>
      <c r="D537" s="13" t="s">
        <v>2</v>
      </c>
      <c r="E537" s="13" t="s">
        <v>82</v>
      </c>
      <c r="F537" s="14" t="s">
        <v>20</v>
      </c>
      <c r="G537" s="15">
        <f>780+5407.3+1.9+7.4+71.3</f>
        <v>6267.9</v>
      </c>
    </row>
    <row r="538" spans="1:7" s="98" customFormat="1" ht="31.2" x14ac:dyDescent="0.25">
      <c r="A538" s="29" t="s">
        <v>118</v>
      </c>
      <c r="B538" s="13" t="s">
        <v>60</v>
      </c>
      <c r="C538" s="13" t="s">
        <v>58</v>
      </c>
      <c r="D538" s="13" t="s">
        <v>2</v>
      </c>
      <c r="E538" s="13" t="s">
        <v>82</v>
      </c>
      <c r="F538" s="14" t="s">
        <v>119</v>
      </c>
      <c r="G538" s="15"/>
    </row>
    <row r="539" spans="1:7" s="98" customFormat="1" x14ac:dyDescent="0.25">
      <c r="A539" s="29" t="s">
        <v>21</v>
      </c>
      <c r="B539" s="13" t="s">
        <v>60</v>
      </c>
      <c r="C539" s="13" t="s">
        <v>58</v>
      </c>
      <c r="D539" s="13" t="s">
        <v>2</v>
      </c>
      <c r="E539" s="13" t="s">
        <v>82</v>
      </c>
      <c r="F539" s="14" t="s">
        <v>22</v>
      </c>
      <c r="G539" s="15"/>
    </row>
    <row r="540" spans="1:7" s="98" customFormat="1" ht="31.2" x14ac:dyDescent="0.25">
      <c r="A540" s="31" t="s">
        <v>205</v>
      </c>
      <c r="B540" s="13" t="s">
        <v>60</v>
      </c>
      <c r="C540" s="13" t="s">
        <v>58</v>
      </c>
      <c r="D540" s="13" t="s">
        <v>3</v>
      </c>
      <c r="E540" s="13"/>
      <c r="F540" s="13"/>
      <c r="G540" s="15">
        <f>SUM(G541+G544)</f>
        <v>115362.59999999999</v>
      </c>
    </row>
    <row r="541" spans="1:7" s="98" customFormat="1" ht="48" customHeight="1" x14ac:dyDescent="0.25">
      <c r="A541" s="29" t="s">
        <v>347</v>
      </c>
      <c r="B541" s="13" t="s">
        <v>60</v>
      </c>
      <c r="C541" s="13" t="s">
        <v>58</v>
      </c>
      <c r="D541" s="13" t="s">
        <v>3</v>
      </c>
      <c r="E541" s="13" t="s">
        <v>315</v>
      </c>
      <c r="F541" s="13"/>
      <c r="G541" s="15">
        <f>SUM(G542:G543)</f>
        <v>115362.59999999999</v>
      </c>
    </row>
    <row r="542" spans="1:7" s="98" customFormat="1" ht="31.2" x14ac:dyDescent="0.25">
      <c r="A542" s="29" t="s">
        <v>115</v>
      </c>
      <c r="B542" s="13" t="s">
        <v>60</v>
      </c>
      <c r="C542" s="13" t="s">
        <v>58</v>
      </c>
      <c r="D542" s="13" t="s">
        <v>3</v>
      </c>
      <c r="E542" s="13" t="s">
        <v>315</v>
      </c>
      <c r="F542" s="13" t="s">
        <v>20</v>
      </c>
      <c r="G542" s="15">
        <v>111.4</v>
      </c>
    </row>
    <row r="543" spans="1:7" s="98" customFormat="1" ht="31.2" x14ac:dyDescent="0.25">
      <c r="A543" s="29" t="s">
        <v>118</v>
      </c>
      <c r="B543" s="13" t="s">
        <v>60</v>
      </c>
      <c r="C543" s="13" t="s">
        <v>58</v>
      </c>
      <c r="D543" s="13" t="s">
        <v>3</v>
      </c>
      <c r="E543" s="13" t="s">
        <v>315</v>
      </c>
      <c r="F543" s="13" t="s">
        <v>119</v>
      </c>
      <c r="G543" s="15">
        <v>115251.2</v>
      </c>
    </row>
    <row r="544" spans="1:7" s="98" customFormat="1" ht="51" customHeight="1" x14ac:dyDescent="0.25">
      <c r="A544" s="29" t="s">
        <v>347</v>
      </c>
      <c r="B544" s="13" t="s">
        <v>60</v>
      </c>
      <c r="C544" s="13" t="s">
        <v>58</v>
      </c>
      <c r="D544" s="13" t="s">
        <v>3</v>
      </c>
      <c r="E544" s="13" t="s">
        <v>241</v>
      </c>
      <c r="F544" s="13"/>
      <c r="G544" s="15">
        <f>SUM(G545)</f>
        <v>0</v>
      </c>
    </row>
    <row r="545" spans="1:7" s="98" customFormat="1" ht="31.2" x14ac:dyDescent="0.25">
      <c r="A545" s="29" t="s">
        <v>118</v>
      </c>
      <c r="B545" s="13" t="s">
        <v>60</v>
      </c>
      <c r="C545" s="13" t="s">
        <v>58</v>
      </c>
      <c r="D545" s="13" t="s">
        <v>3</v>
      </c>
      <c r="E545" s="13" t="s">
        <v>241</v>
      </c>
      <c r="F545" s="13" t="s">
        <v>119</v>
      </c>
      <c r="G545" s="15">
        <v>0</v>
      </c>
    </row>
    <row r="546" spans="1:7" s="98" customFormat="1" x14ac:dyDescent="0.25">
      <c r="A546" s="28" t="s">
        <v>393</v>
      </c>
      <c r="B546" s="13" t="s">
        <v>57</v>
      </c>
      <c r="C546" s="13"/>
      <c r="D546" s="13"/>
      <c r="E546" s="13"/>
      <c r="F546" s="14"/>
      <c r="G546" s="15">
        <f>SUM(G547+G551+G555+G559+G563)</f>
        <v>53337.8</v>
      </c>
    </row>
    <row r="547" spans="1:7" s="98" customFormat="1" x14ac:dyDescent="0.25">
      <c r="A547" s="28" t="s">
        <v>394</v>
      </c>
      <c r="B547" s="13" t="s">
        <v>57</v>
      </c>
      <c r="C547" s="13" t="s">
        <v>58</v>
      </c>
      <c r="D547" s="13"/>
      <c r="E547" s="13"/>
      <c r="F547" s="14"/>
      <c r="G547" s="15">
        <f>SUM(G548)</f>
        <v>1744.4</v>
      </c>
    </row>
    <row r="548" spans="1:7" s="98" customFormat="1" ht="49.95" customHeight="1" x14ac:dyDescent="0.25">
      <c r="A548" s="28" t="s">
        <v>395</v>
      </c>
      <c r="B548" s="13" t="s">
        <v>57</v>
      </c>
      <c r="C548" s="13" t="s">
        <v>58</v>
      </c>
      <c r="D548" s="13" t="s">
        <v>0</v>
      </c>
      <c r="E548" s="13"/>
      <c r="F548" s="14"/>
      <c r="G548" s="15">
        <f>SUM(G549)</f>
        <v>1744.4</v>
      </c>
    </row>
    <row r="549" spans="1:7" s="98" customFormat="1" ht="31.2" x14ac:dyDescent="0.25">
      <c r="A549" s="28" t="s">
        <v>556</v>
      </c>
      <c r="B549" s="13" t="s">
        <v>57</v>
      </c>
      <c r="C549" s="13" t="s">
        <v>58</v>
      </c>
      <c r="D549" s="13" t="s">
        <v>0</v>
      </c>
      <c r="E549" s="13" t="s">
        <v>61</v>
      </c>
      <c r="F549" s="14"/>
      <c r="G549" s="15">
        <f>SUM(G550:G550)</f>
        <v>1744.4</v>
      </c>
    </row>
    <row r="550" spans="1:7" s="98" customFormat="1" ht="31.2" x14ac:dyDescent="0.25">
      <c r="A550" s="29" t="s">
        <v>115</v>
      </c>
      <c r="B550" s="13" t="s">
        <v>57</v>
      </c>
      <c r="C550" s="13" t="s">
        <v>58</v>
      </c>
      <c r="D550" s="13" t="s">
        <v>0</v>
      </c>
      <c r="E550" s="13" t="s">
        <v>61</v>
      </c>
      <c r="F550" s="14" t="s">
        <v>20</v>
      </c>
      <c r="G550" s="15">
        <v>1744.4</v>
      </c>
    </row>
    <row r="551" spans="1:7" s="98" customFormat="1" x14ac:dyDescent="0.25">
      <c r="A551" s="28" t="s">
        <v>166</v>
      </c>
      <c r="B551" s="13" t="s">
        <v>57</v>
      </c>
      <c r="C551" s="13" t="s">
        <v>93</v>
      </c>
      <c r="D551" s="13"/>
      <c r="E551" s="13"/>
      <c r="F551" s="14"/>
      <c r="G551" s="15">
        <f>SUM(G552)</f>
        <v>33597.199999999997</v>
      </c>
    </row>
    <row r="552" spans="1:7" s="98" customFormat="1" ht="31.2" x14ac:dyDescent="0.25">
      <c r="A552" s="34" t="s">
        <v>62</v>
      </c>
      <c r="B552" s="13" t="s">
        <v>57</v>
      </c>
      <c r="C552" s="13" t="s">
        <v>93</v>
      </c>
      <c r="D552" s="13" t="s">
        <v>0</v>
      </c>
      <c r="E552" s="13"/>
      <c r="F552" s="14"/>
      <c r="G552" s="15">
        <f>SUM(G553)</f>
        <v>33597.199999999997</v>
      </c>
    </row>
    <row r="553" spans="1:7" s="98" customFormat="1" x14ac:dyDescent="0.25">
      <c r="A553" s="28" t="s">
        <v>176</v>
      </c>
      <c r="B553" s="13" t="s">
        <v>57</v>
      </c>
      <c r="C553" s="13">
        <v>2</v>
      </c>
      <c r="D553" s="13" t="s">
        <v>0</v>
      </c>
      <c r="E553" s="13" t="s">
        <v>177</v>
      </c>
      <c r="F553" s="14"/>
      <c r="G553" s="15">
        <f>SUM(G554:G554)</f>
        <v>33597.199999999997</v>
      </c>
    </row>
    <row r="554" spans="1:7" s="98" customFormat="1" x14ac:dyDescent="0.25">
      <c r="A554" s="30" t="s">
        <v>117</v>
      </c>
      <c r="B554" s="13" t="s">
        <v>57</v>
      </c>
      <c r="C554" s="13">
        <v>2</v>
      </c>
      <c r="D554" s="13" t="s">
        <v>0</v>
      </c>
      <c r="E554" s="13" t="s">
        <v>177</v>
      </c>
      <c r="F554" s="14" t="s">
        <v>109</v>
      </c>
      <c r="G554" s="15">
        <f>18142.5+15454.7</f>
        <v>33597.199999999997</v>
      </c>
    </row>
    <row r="555" spans="1:7" s="98" customFormat="1" x14ac:dyDescent="0.25">
      <c r="A555" s="28" t="s">
        <v>397</v>
      </c>
      <c r="B555" s="13" t="s">
        <v>57</v>
      </c>
      <c r="C555" s="13" t="s">
        <v>65</v>
      </c>
      <c r="D555" s="13"/>
      <c r="E555" s="13"/>
      <c r="F555" s="14"/>
      <c r="G555" s="15">
        <f>SUM(G556)</f>
        <v>8663.7000000000007</v>
      </c>
    </row>
    <row r="556" spans="1:7" s="98" customFormat="1" ht="31.2" x14ac:dyDescent="0.25">
      <c r="A556" s="34" t="s">
        <v>66</v>
      </c>
      <c r="B556" s="13" t="s">
        <v>57</v>
      </c>
      <c r="C556" s="13" t="s">
        <v>65</v>
      </c>
      <c r="D556" s="13" t="s">
        <v>0</v>
      </c>
      <c r="E556" s="13"/>
      <c r="F556" s="14"/>
      <c r="G556" s="15">
        <f>SUM(G557)</f>
        <v>8663.7000000000007</v>
      </c>
    </row>
    <row r="557" spans="1:7" s="98" customFormat="1" ht="31.2" x14ac:dyDescent="0.25">
      <c r="A557" s="28" t="s">
        <v>555</v>
      </c>
      <c r="B557" s="13" t="s">
        <v>57</v>
      </c>
      <c r="C557" s="13" t="s">
        <v>65</v>
      </c>
      <c r="D557" s="13" t="s">
        <v>0</v>
      </c>
      <c r="E557" s="13" t="s">
        <v>67</v>
      </c>
      <c r="F557" s="14"/>
      <c r="G557" s="15">
        <f>SUM(G558:G558)</f>
        <v>8663.7000000000007</v>
      </c>
    </row>
    <row r="558" spans="1:7" s="98" customFormat="1" ht="31.2" x14ac:dyDescent="0.25">
      <c r="A558" s="29" t="s">
        <v>115</v>
      </c>
      <c r="B558" s="13" t="s">
        <v>57</v>
      </c>
      <c r="C558" s="13" t="s">
        <v>65</v>
      </c>
      <c r="D558" s="13" t="s">
        <v>0</v>
      </c>
      <c r="E558" s="13" t="s">
        <v>67</v>
      </c>
      <c r="F558" s="14" t="s">
        <v>20</v>
      </c>
      <c r="G558" s="15">
        <v>8663.7000000000007</v>
      </c>
    </row>
    <row r="559" spans="1:7" s="98" customFormat="1" ht="46.8" x14ac:dyDescent="0.25">
      <c r="A559" s="29" t="s">
        <v>435</v>
      </c>
      <c r="B559" s="13" t="s">
        <v>57</v>
      </c>
      <c r="C559" s="13" t="s">
        <v>139</v>
      </c>
      <c r="D559" s="13"/>
      <c r="E559" s="13"/>
      <c r="F559" s="14"/>
      <c r="G559" s="15">
        <f>G560</f>
        <v>968.4</v>
      </c>
    </row>
    <row r="560" spans="1:7" s="98" customFormat="1" ht="46.8" x14ac:dyDescent="0.25">
      <c r="A560" s="29" t="s">
        <v>437</v>
      </c>
      <c r="B560" s="13" t="s">
        <v>57</v>
      </c>
      <c r="C560" s="13" t="s">
        <v>139</v>
      </c>
      <c r="D560" s="13" t="s">
        <v>0</v>
      </c>
      <c r="E560" s="13"/>
      <c r="F560" s="14"/>
      <c r="G560" s="15">
        <f>G561</f>
        <v>968.4</v>
      </c>
    </row>
    <row r="561" spans="1:7" s="98" customFormat="1" ht="46.8" x14ac:dyDescent="0.25">
      <c r="A561" s="29" t="s">
        <v>436</v>
      </c>
      <c r="B561" s="13" t="s">
        <v>57</v>
      </c>
      <c r="C561" s="13" t="s">
        <v>139</v>
      </c>
      <c r="D561" s="13" t="s">
        <v>0</v>
      </c>
      <c r="E561" s="13" t="s">
        <v>195</v>
      </c>
      <c r="F561" s="14"/>
      <c r="G561" s="15">
        <f>G562</f>
        <v>968.4</v>
      </c>
    </row>
    <row r="562" spans="1:7" s="98" customFormat="1" ht="31.2" x14ac:dyDescent="0.25">
      <c r="A562" s="29" t="s">
        <v>115</v>
      </c>
      <c r="B562" s="13" t="s">
        <v>57</v>
      </c>
      <c r="C562" s="13" t="s">
        <v>139</v>
      </c>
      <c r="D562" s="13" t="s">
        <v>0</v>
      </c>
      <c r="E562" s="13" t="s">
        <v>195</v>
      </c>
      <c r="F562" s="14" t="s">
        <v>20</v>
      </c>
      <c r="G562" s="15">
        <v>968.4</v>
      </c>
    </row>
    <row r="563" spans="1:7" s="98" customFormat="1" x14ac:dyDescent="0.25">
      <c r="A563" s="28" t="s">
        <v>399</v>
      </c>
      <c r="B563" s="13" t="s">
        <v>57</v>
      </c>
      <c r="C563" s="13" t="s">
        <v>298</v>
      </c>
      <c r="D563" s="13"/>
      <c r="E563" s="13"/>
      <c r="F563" s="14"/>
      <c r="G563" s="15">
        <f>SUM(G564)</f>
        <v>8364.1</v>
      </c>
    </row>
    <row r="564" spans="1:7" s="98" customFormat="1" ht="31.2" x14ac:dyDescent="0.25">
      <c r="A564" s="28" t="s">
        <v>438</v>
      </c>
      <c r="B564" s="13" t="s">
        <v>57</v>
      </c>
      <c r="C564" s="13" t="s">
        <v>298</v>
      </c>
      <c r="D564" s="13" t="s">
        <v>0</v>
      </c>
      <c r="E564" s="13"/>
      <c r="F564" s="14"/>
      <c r="G564" s="15">
        <f>SUM(G569+G566+G568)</f>
        <v>8364.1</v>
      </c>
    </row>
    <row r="565" spans="1:7" s="98" customFormat="1" ht="31.2" x14ac:dyDescent="0.25">
      <c r="A565" s="28" t="s">
        <v>400</v>
      </c>
      <c r="B565" s="13" t="s">
        <v>57</v>
      </c>
      <c r="C565" s="13" t="s">
        <v>298</v>
      </c>
      <c r="D565" s="13" t="s">
        <v>0</v>
      </c>
      <c r="E565" s="13" t="s">
        <v>196</v>
      </c>
      <c r="F565" s="14"/>
      <c r="G565" s="15">
        <f>SUM(G566)</f>
        <v>669.1</v>
      </c>
    </row>
    <row r="566" spans="1:7" s="98" customFormat="1" x14ac:dyDescent="0.25">
      <c r="A566" s="28" t="s">
        <v>21</v>
      </c>
      <c r="B566" s="13" t="s">
        <v>57</v>
      </c>
      <c r="C566" s="13" t="s">
        <v>298</v>
      </c>
      <c r="D566" s="13" t="s">
        <v>0</v>
      </c>
      <c r="E566" s="13" t="s">
        <v>196</v>
      </c>
      <c r="F566" s="14" t="s">
        <v>22</v>
      </c>
      <c r="G566" s="15">
        <v>669.1</v>
      </c>
    </row>
    <row r="567" spans="1:7" s="98" customFormat="1" ht="31.2" x14ac:dyDescent="0.25">
      <c r="A567" s="43" t="s">
        <v>199</v>
      </c>
      <c r="B567" s="13" t="s">
        <v>57</v>
      </c>
      <c r="C567" s="13" t="s">
        <v>298</v>
      </c>
      <c r="D567" s="13" t="s">
        <v>0</v>
      </c>
      <c r="E567" s="13" t="s">
        <v>46</v>
      </c>
      <c r="F567" s="14"/>
      <c r="G567" s="15">
        <f>SUM(G568)</f>
        <v>2205.9</v>
      </c>
    </row>
    <row r="568" spans="1:7" s="98" customFormat="1" x14ac:dyDescent="0.25">
      <c r="A568" s="29" t="s">
        <v>21</v>
      </c>
      <c r="B568" s="13" t="s">
        <v>57</v>
      </c>
      <c r="C568" s="13" t="s">
        <v>298</v>
      </c>
      <c r="D568" s="13" t="s">
        <v>0</v>
      </c>
      <c r="E568" s="13" t="s">
        <v>46</v>
      </c>
      <c r="F568" s="14" t="s">
        <v>22</v>
      </c>
      <c r="G568" s="15">
        <f>1945.9+260</f>
        <v>2205.9</v>
      </c>
    </row>
    <row r="569" spans="1:7" s="98" customFormat="1" ht="93.6" x14ac:dyDescent="0.25">
      <c r="A569" s="37" t="s">
        <v>460</v>
      </c>
      <c r="B569" s="13" t="s">
        <v>57</v>
      </c>
      <c r="C569" s="13" t="s">
        <v>298</v>
      </c>
      <c r="D569" s="13" t="s">
        <v>0</v>
      </c>
      <c r="E569" s="13" t="s">
        <v>56</v>
      </c>
      <c r="F569" s="14"/>
      <c r="G569" s="15">
        <f>SUM(G570)</f>
        <v>5489.1</v>
      </c>
    </row>
    <row r="570" spans="1:7" s="98" customFormat="1" ht="31.2" x14ac:dyDescent="0.25">
      <c r="A570" s="29" t="s">
        <v>115</v>
      </c>
      <c r="B570" s="13" t="s">
        <v>57</v>
      </c>
      <c r="C570" s="13" t="s">
        <v>298</v>
      </c>
      <c r="D570" s="13" t="s">
        <v>0</v>
      </c>
      <c r="E570" s="13" t="s">
        <v>56</v>
      </c>
      <c r="F570" s="14" t="s">
        <v>20</v>
      </c>
      <c r="G570" s="15">
        <f>78+5411.1</f>
        <v>5489.1</v>
      </c>
    </row>
    <row r="571" spans="1:7" s="98" customFormat="1" x14ac:dyDescent="0.25">
      <c r="A571" s="30" t="s">
        <v>401</v>
      </c>
      <c r="B571" s="13" t="s">
        <v>53</v>
      </c>
      <c r="C571" s="13"/>
      <c r="D571" s="13"/>
      <c r="E571" s="13"/>
      <c r="F571" s="14"/>
      <c r="G571" s="15">
        <f>SUM(G572)</f>
        <v>1591.1</v>
      </c>
    </row>
    <row r="572" spans="1:7" s="98" customFormat="1" x14ac:dyDescent="0.25">
      <c r="A572" s="30" t="s">
        <v>402</v>
      </c>
      <c r="B572" s="13" t="s">
        <v>53</v>
      </c>
      <c r="C572" s="13" t="s">
        <v>58</v>
      </c>
      <c r="D572" s="13"/>
      <c r="E572" s="13"/>
      <c r="F572" s="14"/>
      <c r="G572" s="15">
        <f>SUM(G573)</f>
        <v>1591.1</v>
      </c>
    </row>
    <row r="573" spans="1:7" s="98" customFormat="1" ht="33.75" customHeight="1" x14ac:dyDescent="0.25">
      <c r="A573" s="30" t="s">
        <v>52</v>
      </c>
      <c r="B573" s="13" t="s">
        <v>53</v>
      </c>
      <c r="C573" s="13" t="s">
        <v>58</v>
      </c>
      <c r="D573" s="13" t="s">
        <v>0</v>
      </c>
      <c r="E573" s="13"/>
      <c r="F573" s="14"/>
      <c r="G573" s="15">
        <f>SUM(G574+G576)</f>
        <v>1591.1</v>
      </c>
    </row>
    <row r="574" spans="1:7" s="98" customFormat="1" x14ac:dyDescent="0.25">
      <c r="A574" s="30" t="s">
        <v>403</v>
      </c>
      <c r="B574" s="13" t="s">
        <v>53</v>
      </c>
      <c r="C574" s="13" t="s">
        <v>58</v>
      </c>
      <c r="D574" s="13" t="s">
        <v>0</v>
      </c>
      <c r="E574" s="13" t="s">
        <v>263</v>
      </c>
      <c r="F574" s="14"/>
      <c r="G574" s="15">
        <f>G575</f>
        <v>0</v>
      </c>
    </row>
    <row r="575" spans="1:7" s="98" customFormat="1" ht="31.2" x14ac:dyDescent="0.25">
      <c r="A575" s="29" t="s">
        <v>115</v>
      </c>
      <c r="B575" s="13" t="s">
        <v>53</v>
      </c>
      <c r="C575" s="13" t="s">
        <v>58</v>
      </c>
      <c r="D575" s="13" t="s">
        <v>0</v>
      </c>
      <c r="E575" s="13" t="s">
        <v>263</v>
      </c>
      <c r="F575" s="14" t="s">
        <v>20</v>
      </c>
      <c r="G575" s="15"/>
    </row>
    <row r="576" spans="1:7" s="98" customFormat="1" ht="140.4" x14ac:dyDescent="0.25">
      <c r="A576" s="29" t="s">
        <v>569</v>
      </c>
      <c r="B576" s="13" t="s">
        <v>53</v>
      </c>
      <c r="C576" s="13" t="s">
        <v>58</v>
      </c>
      <c r="D576" s="13" t="s">
        <v>0</v>
      </c>
      <c r="E576" s="13" t="s">
        <v>227</v>
      </c>
      <c r="F576" s="14"/>
      <c r="G576" s="15">
        <f>SUM(G577:G577)</f>
        <v>1591.1</v>
      </c>
    </row>
    <row r="577" spans="1:7" s="98" customFormat="1" ht="31.2" x14ac:dyDescent="0.25">
      <c r="A577" s="29" t="s">
        <v>121</v>
      </c>
      <c r="B577" s="13" t="s">
        <v>53</v>
      </c>
      <c r="C577" s="13" t="s">
        <v>58</v>
      </c>
      <c r="D577" s="13" t="s">
        <v>0</v>
      </c>
      <c r="E577" s="13" t="s">
        <v>227</v>
      </c>
      <c r="F577" s="14" t="s">
        <v>111</v>
      </c>
      <c r="G577" s="15">
        <f>358.3+1232.8</f>
        <v>1591.1</v>
      </c>
    </row>
    <row r="578" spans="1:7" s="98" customFormat="1" x14ac:dyDescent="0.25">
      <c r="A578" s="31" t="s">
        <v>404</v>
      </c>
      <c r="B578" s="13" t="s">
        <v>48</v>
      </c>
      <c r="C578" s="13"/>
      <c r="D578" s="13"/>
      <c r="E578" s="13"/>
      <c r="F578" s="13"/>
      <c r="G578" s="15">
        <f>SUM(G579+G583)</f>
        <v>13261.1</v>
      </c>
    </row>
    <row r="579" spans="1:7" s="98" customFormat="1" ht="50.25" customHeight="1" x14ac:dyDescent="0.25">
      <c r="A579" s="31" t="s">
        <v>439</v>
      </c>
      <c r="B579" s="13" t="s">
        <v>48</v>
      </c>
      <c r="C579" s="13" t="s">
        <v>58</v>
      </c>
      <c r="D579" s="13"/>
      <c r="E579" s="13"/>
      <c r="F579" s="13"/>
      <c r="G579" s="15">
        <f>SUM(G580)</f>
        <v>11029.2</v>
      </c>
    </row>
    <row r="580" spans="1:7" s="98" customFormat="1" ht="31.2" x14ac:dyDescent="0.25">
      <c r="A580" s="31" t="s">
        <v>405</v>
      </c>
      <c r="B580" s="13" t="s">
        <v>48</v>
      </c>
      <c r="C580" s="13" t="s">
        <v>58</v>
      </c>
      <c r="D580" s="13" t="s">
        <v>0</v>
      </c>
      <c r="E580" s="13"/>
      <c r="F580" s="13"/>
      <c r="G580" s="15">
        <f>SUM(G581)</f>
        <v>11029.2</v>
      </c>
    </row>
    <row r="581" spans="1:7" s="98" customFormat="1" ht="31.2" x14ac:dyDescent="0.25">
      <c r="A581" s="31" t="s">
        <v>406</v>
      </c>
      <c r="B581" s="13" t="s">
        <v>48</v>
      </c>
      <c r="C581" s="13" t="s">
        <v>58</v>
      </c>
      <c r="D581" s="13" t="s">
        <v>0</v>
      </c>
      <c r="E581" s="13" t="s">
        <v>49</v>
      </c>
      <c r="F581" s="14"/>
      <c r="G581" s="15">
        <f>SUM(G582:G582)</f>
        <v>11029.2</v>
      </c>
    </row>
    <row r="582" spans="1:7" s="98" customFormat="1" ht="31.2" x14ac:dyDescent="0.25">
      <c r="A582" s="29" t="s">
        <v>121</v>
      </c>
      <c r="B582" s="13" t="s">
        <v>48</v>
      </c>
      <c r="C582" s="13" t="s">
        <v>58</v>
      </c>
      <c r="D582" s="13" t="s">
        <v>0</v>
      </c>
      <c r="E582" s="13" t="s">
        <v>49</v>
      </c>
      <c r="F582" s="14" t="s">
        <v>111</v>
      </c>
      <c r="G582" s="15">
        <f>5573.1+5456.1</f>
        <v>11029.2</v>
      </c>
    </row>
    <row r="583" spans="1:7" s="98" customFormat="1" ht="46.8" x14ac:dyDescent="0.25">
      <c r="A583" s="31" t="s">
        <v>440</v>
      </c>
      <c r="B583" s="13" t="s">
        <v>126</v>
      </c>
      <c r="C583" s="13" t="s">
        <v>93</v>
      </c>
      <c r="D583" s="13"/>
      <c r="E583" s="13"/>
      <c r="F583" s="14"/>
      <c r="G583" s="15">
        <f>G584</f>
        <v>2231.9</v>
      </c>
    </row>
    <row r="584" spans="1:7" s="98" customFormat="1" ht="34.950000000000003" customHeight="1" x14ac:dyDescent="0.25">
      <c r="A584" s="31" t="s">
        <v>128</v>
      </c>
      <c r="B584" s="13" t="s">
        <v>48</v>
      </c>
      <c r="C584" s="13" t="s">
        <v>93</v>
      </c>
      <c r="D584" s="13" t="s">
        <v>0</v>
      </c>
      <c r="E584" s="13"/>
      <c r="F584" s="14"/>
      <c r="G584" s="15">
        <f>G585+G589</f>
        <v>2231.9</v>
      </c>
    </row>
    <row r="585" spans="1:7" s="98" customFormat="1" ht="31.2" x14ac:dyDescent="0.25">
      <c r="A585" s="31" t="s">
        <v>129</v>
      </c>
      <c r="B585" s="13" t="s">
        <v>48</v>
      </c>
      <c r="C585" s="13" t="s">
        <v>93</v>
      </c>
      <c r="D585" s="13" t="s">
        <v>0</v>
      </c>
      <c r="E585" s="13" t="s">
        <v>127</v>
      </c>
      <c r="F585" s="14"/>
      <c r="G585" s="15">
        <f>SUM(G586:G588)</f>
        <v>2163.5</v>
      </c>
    </row>
    <row r="586" spans="1:7" s="98" customFormat="1" ht="31.2" x14ac:dyDescent="0.25">
      <c r="A586" s="29" t="s">
        <v>115</v>
      </c>
      <c r="B586" s="13" t="s">
        <v>48</v>
      </c>
      <c r="C586" s="13" t="s">
        <v>93</v>
      </c>
      <c r="D586" s="13" t="s">
        <v>0</v>
      </c>
      <c r="E586" s="13" t="s">
        <v>127</v>
      </c>
      <c r="F586" s="14" t="s">
        <v>20</v>
      </c>
      <c r="G586" s="15">
        <f>1220+214.1+557.5+171.9-750</f>
        <v>1413.5</v>
      </c>
    </row>
    <row r="587" spans="1:7" s="98" customFormat="1" x14ac:dyDescent="0.25">
      <c r="A587" s="29" t="s">
        <v>117</v>
      </c>
      <c r="B587" s="13" t="s">
        <v>48</v>
      </c>
      <c r="C587" s="13" t="s">
        <v>93</v>
      </c>
      <c r="D587" s="13" t="s">
        <v>0</v>
      </c>
      <c r="E587" s="13" t="s">
        <v>127</v>
      </c>
      <c r="F587" s="14" t="s">
        <v>109</v>
      </c>
      <c r="G587" s="15">
        <v>750</v>
      </c>
    </row>
    <row r="588" spans="1:7" s="98" customFormat="1" ht="31.2" x14ac:dyDescent="0.25">
      <c r="A588" s="29" t="s">
        <v>121</v>
      </c>
      <c r="B588" s="13" t="s">
        <v>48</v>
      </c>
      <c r="C588" s="13" t="s">
        <v>93</v>
      </c>
      <c r="D588" s="13" t="s">
        <v>0</v>
      </c>
      <c r="E588" s="13" t="s">
        <v>127</v>
      </c>
      <c r="F588" s="14" t="s">
        <v>111</v>
      </c>
      <c r="G588" s="15"/>
    </row>
    <row r="589" spans="1:7" s="98" customFormat="1" ht="31.2" x14ac:dyDescent="0.25">
      <c r="A589" s="29" t="s">
        <v>267</v>
      </c>
      <c r="B589" s="13" t="s">
        <v>48</v>
      </c>
      <c r="C589" s="13" t="s">
        <v>93</v>
      </c>
      <c r="D589" s="13" t="s">
        <v>0</v>
      </c>
      <c r="E589" s="13" t="s">
        <v>266</v>
      </c>
      <c r="F589" s="14"/>
      <c r="G589" s="15">
        <f>G590</f>
        <v>68.400000000000006</v>
      </c>
    </row>
    <row r="590" spans="1:7" s="98" customFormat="1" ht="31.2" x14ac:dyDescent="0.25">
      <c r="A590" s="29" t="s">
        <v>115</v>
      </c>
      <c r="B590" s="13" t="s">
        <v>48</v>
      </c>
      <c r="C590" s="13" t="s">
        <v>93</v>
      </c>
      <c r="D590" s="13" t="s">
        <v>0</v>
      </c>
      <c r="E590" s="13" t="s">
        <v>266</v>
      </c>
      <c r="F590" s="14" t="s">
        <v>20</v>
      </c>
      <c r="G590" s="15">
        <v>68.400000000000006</v>
      </c>
    </row>
    <row r="591" spans="1:7" s="98" customFormat="1" ht="31.2" x14ac:dyDescent="0.25">
      <c r="A591" s="31" t="s">
        <v>407</v>
      </c>
      <c r="B591" s="13" t="s">
        <v>68</v>
      </c>
      <c r="C591" s="13"/>
      <c r="D591" s="13"/>
      <c r="E591" s="13"/>
      <c r="F591" s="14"/>
      <c r="G591" s="15">
        <f>SUM(G592)</f>
        <v>40206.9</v>
      </c>
    </row>
    <row r="592" spans="1:7" s="98" customFormat="1" ht="31.2" x14ac:dyDescent="0.25">
      <c r="A592" s="31" t="s">
        <v>408</v>
      </c>
      <c r="B592" s="13" t="s">
        <v>68</v>
      </c>
      <c r="C592" s="13" t="s">
        <v>58</v>
      </c>
      <c r="D592" s="13"/>
      <c r="E592" s="13"/>
      <c r="F592" s="13"/>
      <c r="G592" s="15">
        <f>G593+G596+G599</f>
        <v>40206.9</v>
      </c>
    </row>
    <row r="593" spans="1:7" s="98" customFormat="1" ht="31.2" x14ac:dyDescent="0.25">
      <c r="A593" s="34" t="s">
        <v>167</v>
      </c>
      <c r="B593" s="13" t="s">
        <v>68</v>
      </c>
      <c r="C593" s="13" t="s">
        <v>58</v>
      </c>
      <c r="D593" s="13" t="s">
        <v>0</v>
      </c>
      <c r="E593" s="13"/>
      <c r="F593" s="13"/>
      <c r="G593" s="15">
        <f>SUM(G594)</f>
        <v>35166.9</v>
      </c>
    </row>
    <row r="594" spans="1:7" s="98" customFormat="1" ht="31.2" x14ac:dyDescent="0.25">
      <c r="A594" s="31" t="s">
        <v>409</v>
      </c>
      <c r="B594" s="13" t="s">
        <v>68</v>
      </c>
      <c r="C594" s="13" t="s">
        <v>58</v>
      </c>
      <c r="D594" s="13" t="s">
        <v>0</v>
      </c>
      <c r="E594" s="13" t="s">
        <v>69</v>
      </c>
      <c r="F594" s="13"/>
      <c r="G594" s="15">
        <f>SUM(G595:G595)</f>
        <v>35166.9</v>
      </c>
    </row>
    <row r="595" spans="1:7" s="98" customFormat="1" x14ac:dyDescent="0.25">
      <c r="A595" s="29" t="s">
        <v>117</v>
      </c>
      <c r="B595" s="13" t="s">
        <v>68</v>
      </c>
      <c r="C595" s="13" t="s">
        <v>58</v>
      </c>
      <c r="D595" s="13" t="s">
        <v>0</v>
      </c>
      <c r="E595" s="13" t="s">
        <v>69</v>
      </c>
      <c r="F595" s="13" t="s">
        <v>109</v>
      </c>
      <c r="G595" s="15">
        <f>18771.9+18435-2040</f>
        <v>35166.9</v>
      </c>
    </row>
    <row r="596" spans="1:7" s="98" customFormat="1" ht="81.75" customHeight="1" x14ac:dyDescent="0.25">
      <c r="A596" s="29" t="s">
        <v>443</v>
      </c>
      <c r="B596" s="13" t="s">
        <v>68</v>
      </c>
      <c r="C596" s="13" t="s">
        <v>58</v>
      </c>
      <c r="D596" s="13" t="s">
        <v>1</v>
      </c>
      <c r="E596" s="13"/>
      <c r="F596" s="13"/>
      <c r="G596" s="15">
        <f>G597</f>
        <v>3000</v>
      </c>
    </row>
    <row r="597" spans="1:7" s="98" customFormat="1" ht="78" x14ac:dyDescent="0.25">
      <c r="A597" s="29" t="s">
        <v>410</v>
      </c>
      <c r="B597" s="13" t="s">
        <v>68</v>
      </c>
      <c r="C597" s="13" t="s">
        <v>58</v>
      </c>
      <c r="D597" s="13" t="s">
        <v>1</v>
      </c>
      <c r="E597" s="13" t="s">
        <v>361</v>
      </c>
      <c r="F597" s="13"/>
      <c r="G597" s="15">
        <f>G598</f>
        <v>3000</v>
      </c>
    </row>
    <row r="598" spans="1:7" s="98" customFormat="1" x14ac:dyDescent="0.25">
      <c r="A598" s="29" t="s">
        <v>117</v>
      </c>
      <c r="B598" s="13" t="s">
        <v>68</v>
      </c>
      <c r="C598" s="13" t="s">
        <v>58</v>
      </c>
      <c r="D598" s="13" t="s">
        <v>1</v>
      </c>
      <c r="E598" s="13" t="s">
        <v>361</v>
      </c>
      <c r="F598" s="13" t="s">
        <v>109</v>
      </c>
      <c r="G598" s="15">
        <v>3000</v>
      </c>
    </row>
    <row r="599" spans="1:7" s="98" customFormat="1" ht="31.2" x14ac:dyDescent="0.25">
      <c r="A599" s="29" t="s">
        <v>360</v>
      </c>
      <c r="B599" s="13" t="s">
        <v>68</v>
      </c>
      <c r="C599" s="13" t="s">
        <v>58</v>
      </c>
      <c r="D599" s="13" t="s">
        <v>2</v>
      </c>
      <c r="E599" s="13"/>
      <c r="F599" s="13"/>
      <c r="G599" s="15">
        <f>G600</f>
        <v>2040</v>
      </c>
    </row>
    <row r="600" spans="1:7" s="98" customFormat="1" ht="62.4" x14ac:dyDescent="0.25">
      <c r="A600" s="29" t="s">
        <v>411</v>
      </c>
      <c r="B600" s="13" t="s">
        <v>68</v>
      </c>
      <c r="C600" s="13" t="s">
        <v>58</v>
      </c>
      <c r="D600" s="13" t="s">
        <v>2</v>
      </c>
      <c r="E600" s="13" t="s">
        <v>359</v>
      </c>
      <c r="F600" s="13"/>
      <c r="G600" s="15">
        <f>G601</f>
        <v>2040</v>
      </c>
    </row>
    <row r="601" spans="1:7" s="98" customFormat="1" x14ac:dyDescent="0.25">
      <c r="A601" s="30" t="s">
        <v>117</v>
      </c>
      <c r="B601" s="13" t="s">
        <v>68</v>
      </c>
      <c r="C601" s="13" t="s">
        <v>58</v>
      </c>
      <c r="D601" s="13" t="s">
        <v>2</v>
      </c>
      <c r="E601" s="13" t="s">
        <v>359</v>
      </c>
      <c r="F601" s="13" t="s">
        <v>109</v>
      </c>
      <c r="G601" s="15">
        <v>2040</v>
      </c>
    </row>
    <row r="602" spans="1:7" s="98" customFormat="1" ht="31.2" x14ac:dyDescent="0.25">
      <c r="A602" s="29" t="s">
        <v>412</v>
      </c>
      <c r="B602" s="13" t="s">
        <v>122</v>
      </c>
      <c r="C602" s="13"/>
      <c r="D602" s="13"/>
      <c r="E602" s="13"/>
      <c r="F602" s="13"/>
      <c r="G602" s="15">
        <f>SUM(G603)</f>
        <v>24486.600000000002</v>
      </c>
    </row>
    <row r="603" spans="1:7" s="98" customFormat="1" ht="31.2" x14ac:dyDescent="0.25">
      <c r="A603" s="29" t="s">
        <v>415</v>
      </c>
      <c r="B603" s="13" t="s">
        <v>122</v>
      </c>
      <c r="C603" s="13" t="s">
        <v>58</v>
      </c>
      <c r="D603" s="13"/>
      <c r="E603" s="13"/>
      <c r="F603" s="13"/>
      <c r="G603" s="15">
        <f>SUM(G604+G616+G619+G624+G629)</f>
        <v>24486.600000000002</v>
      </c>
    </row>
    <row r="604" spans="1:7" s="98" customFormat="1" ht="46.8" x14ac:dyDescent="0.25">
      <c r="A604" s="29" t="s">
        <v>448</v>
      </c>
      <c r="B604" s="13" t="s">
        <v>122</v>
      </c>
      <c r="C604" s="13" t="s">
        <v>58</v>
      </c>
      <c r="D604" s="13" t="s">
        <v>0</v>
      </c>
      <c r="E604" s="13"/>
      <c r="F604" s="13"/>
      <c r="G604" s="15">
        <f>SUM(G605+G610+G614+G612)</f>
        <v>11891.5</v>
      </c>
    </row>
    <row r="605" spans="1:7" s="98" customFormat="1" x14ac:dyDescent="0.25">
      <c r="A605" s="28" t="s">
        <v>17</v>
      </c>
      <c r="B605" s="13" t="s">
        <v>122</v>
      </c>
      <c r="C605" s="13" t="s">
        <v>58</v>
      </c>
      <c r="D605" s="13" t="s">
        <v>0</v>
      </c>
      <c r="E605" s="13" t="s">
        <v>41</v>
      </c>
      <c r="F605" s="13"/>
      <c r="G605" s="15">
        <f>SUM(G606:G609)</f>
        <v>11463</v>
      </c>
    </row>
    <row r="606" spans="1:7" s="98" customFormat="1" ht="31.2" x14ac:dyDescent="0.25">
      <c r="A606" s="29" t="s">
        <v>18</v>
      </c>
      <c r="B606" s="13" t="s">
        <v>122</v>
      </c>
      <c r="C606" s="13" t="s">
        <v>58</v>
      </c>
      <c r="D606" s="13" t="s">
        <v>0</v>
      </c>
      <c r="E606" s="13" t="s">
        <v>41</v>
      </c>
      <c r="F606" s="13" t="s">
        <v>19</v>
      </c>
      <c r="G606" s="15">
        <v>10329.700000000001</v>
      </c>
    </row>
    <row r="607" spans="1:7" s="98" customFormat="1" ht="31.2" x14ac:dyDescent="0.25">
      <c r="A607" s="29" t="s">
        <v>115</v>
      </c>
      <c r="B607" s="13" t="s">
        <v>122</v>
      </c>
      <c r="C607" s="13" t="s">
        <v>58</v>
      </c>
      <c r="D607" s="13" t="s">
        <v>0</v>
      </c>
      <c r="E607" s="13" t="s">
        <v>41</v>
      </c>
      <c r="F607" s="13" t="s">
        <v>20</v>
      </c>
      <c r="G607" s="15">
        <f>1123+2.3</f>
        <v>1125.3</v>
      </c>
    </row>
    <row r="608" spans="1:7" s="98" customFormat="1" x14ac:dyDescent="0.25">
      <c r="A608" s="29" t="s">
        <v>117</v>
      </c>
      <c r="B608" s="13" t="s">
        <v>122</v>
      </c>
      <c r="C608" s="13" t="s">
        <v>58</v>
      </c>
      <c r="D608" s="13" t="s">
        <v>0</v>
      </c>
      <c r="E608" s="13" t="s">
        <v>41</v>
      </c>
      <c r="F608" s="13" t="s">
        <v>109</v>
      </c>
      <c r="G608" s="15"/>
    </row>
    <row r="609" spans="1:7" s="98" customFormat="1" x14ac:dyDescent="0.25">
      <c r="A609" s="29" t="s">
        <v>21</v>
      </c>
      <c r="B609" s="13" t="s">
        <v>122</v>
      </c>
      <c r="C609" s="13" t="s">
        <v>58</v>
      </c>
      <c r="D609" s="13" t="s">
        <v>0</v>
      </c>
      <c r="E609" s="13" t="s">
        <v>41</v>
      </c>
      <c r="F609" s="13" t="s">
        <v>22</v>
      </c>
      <c r="G609" s="15">
        <v>8</v>
      </c>
    </row>
    <row r="610" spans="1:7" s="98" customFormat="1" x14ac:dyDescent="0.25">
      <c r="A610" s="29" t="s">
        <v>228</v>
      </c>
      <c r="B610" s="13" t="s">
        <v>122</v>
      </c>
      <c r="C610" s="25">
        <v>1</v>
      </c>
      <c r="D610" s="13" t="s">
        <v>0</v>
      </c>
      <c r="E610" s="13" t="s">
        <v>229</v>
      </c>
      <c r="F610" s="13"/>
      <c r="G610" s="15">
        <f>SUM(G611)</f>
        <v>26.7</v>
      </c>
    </row>
    <row r="611" spans="1:7" s="98" customFormat="1" ht="31.2" x14ac:dyDescent="0.25">
      <c r="A611" s="29" t="s">
        <v>115</v>
      </c>
      <c r="B611" s="13" t="s">
        <v>122</v>
      </c>
      <c r="C611" s="25">
        <v>1</v>
      </c>
      <c r="D611" s="13" t="s">
        <v>0</v>
      </c>
      <c r="E611" s="13" t="s">
        <v>229</v>
      </c>
      <c r="F611" s="13" t="s">
        <v>20</v>
      </c>
      <c r="G611" s="15">
        <v>26.7</v>
      </c>
    </row>
    <row r="612" spans="1:7" s="98" customFormat="1" x14ac:dyDescent="0.25">
      <c r="A612" s="29" t="s">
        <v>234</v>
      </c>
      <c r="B612" s="13" t="s">
        <v>122</v>
      </c>
      <c r="C612" s="13" t="s">
        <v>58</v>
      </c>
      <c r="D612" s="13" t="s">
        <v>0</v>
      </c>
      <c r="E612" s="13" t="s">
        <v>235</v>
      </c>
      <c r="F612" s="14"/>
      <c r="G612" s="15">
        <f>SUM(G613)</f>
        <v>71.8</v>
      </c>
    </row>
    <row r="613" spans="1:7" s="98" customFormat="1" ht="31.2" x14ac:dyDescent="0.25">
      <c r="A613" s="29" t="s">
        <v>115</v>
      </c>
      <c r="B613" s="13" t="s">
        <v>122</v>
      </c>
      <c r="C613" s="13" t="s">
        <v>58</v>
      </c>
      <c r="D613" s="13" t="s">
        <v>0</v>
      </c>
      <c r="E613" s="13" t="s">
        <v>235</v>
      </c>
      <c r="F613" s="14" t="s">
        <v>20</v>
      </c>
      <c r="G613" s="15">
        <v>71.8</v>
      </c>
    </row>
    <row r="614" spans="1:7" s="98" customFormat="1" ht="31.2" x14ac:dyDescent="0.25">
      <c r="A614" s="29" t="s">
        <v>230</v>
      </c>
      <c r="B614" s="13" t="s">
        <v>122</v>
      </c>
      <c r="C614" s="25">
        <v>1</v>
      </c>
      <c r="D614" s="13" t="s">
        <v>0</v>
      </c>
      <c r="E614" s="13" t="s">
        <v>231</v>
      </c>
      <c r="F614" s="13"/>
      <c r="G614" s="15">
        <f>SUM(G615)</f>
        <v>330</v>
      </c>
    </row>
    <row r="615" spans="1:7" s="98" customFormat="1" ht="31.2" x14ac:dyDescent="0.25">
      <c r="A615" s="29" t="s">
        <v>115</v>
      </c>
      <c r="B615" s="13" t="s">
        <v>122</v>
      </c>
      <c r="C615" s="25">
        <v>1</v>
      </c>
      <c r="D615" s="13" t="s">
        <v>0</v>
      </c>
      <c r="E615" s="13" t="s">
        <v>231</v>
      </c>
      <c r="F615" s="13" t="s">
        <v>20</v>
      </c>
      <c r="G615" s="15">
        <v>330</v>
      </c>
    </row>
    <row r="616" spans="1:7" s="98" customFormat="1" ht="46.8" x14ac:dyDescent="0.25">
      <c r="A616" s="29" t="s">
        <v>444</v>
      </c>
      <c r="B616" s="13" t="s">
        <v>122</v>
      </c>
      <c r="C616" s="13" t="s">
        <v>58</v>
      </c>
      <c r="D616" s="13" t="s">
        <v>1</v>
      </c>
      <c r="E616" s="13"/>
      <c r="F616" s="13"/>
      <c r="G616" s="15">
        <f>G617</f>
        <v>6059.9</v>
      </c>
    </row>
    <row r="617" spans="1:7" s="98" customFormat="1" ht="46.8" x14ac:dyDescent="0.25">
      <c r="A617" s="29" t="s">
        <v>28</v>
      </c>
      <c r="B617" s="13" t="s">
        <v>122</v>
      </c>
      <c r="C617" s="13" t="s">
        <v>58</v>
      </c>
      <c r="D617" s="13" t="s">
        <v>1</v>
      </c>
      <c r="E617" s="13" t="s">
        <v>51</v>
      </c>
      <c r="F617" s="13"/>
      <c r="G617" s="15">
        <f>G618</f>
        <v>6059.9</v>
      </c>
    </row>
    <row r="618" spans="1:7" s="98" customFormat="1" ht="31.2" x14ac:dyDescent="0.25">
      <c r="A618" s="29" t="s">
        <v>121</v>
      </c>
      <c r="B618" s="13" t="s">
        <v>122</v>
      </c>
      <c r="C618" s="13" t="s">
        <v>58</v>
      </c>
      <c r="D618" s="13" t="s">
        <v>1</v>
      </c>
      <c r="E618" s="13" t="s">
        <v>51</v>
      </c>
      <c r="F618" s="13" t="s">
        <v>111</v>
      </c>
      <c r="G618" s="15">
        <v>6059.9</v>
      </c>
    </row>
    <row r="619" spans="1:7" s="98" customFormat="1" ht="36.75" customHeight="1" x14ac:dyDescent="0.25">
      <c r="A619" s="29" t="s">
        <v>557</v>
      </c>
      <c r="B619" s="13" t="s">
        <v>122</v>
      </c>
      <c r="C619" s="13" t="s">
        <v>58</v>
      </c>
      <c r="D619" s="13" t="s">
        <v>2</v>
      </c>
      <c r="E619" s="13"/>
      <c r="F619" s="13"/>
      <c r="G619" s="15">
        <f>G620+G622</f>
        <v>4785.3999999999996</v>
      </c>
    </row>
    <row r="620" spans="1:7" s="98" customFormat="1" ht="46.8" x14ac:dyDescent="0.25">
      <c r="A620" s="29" t="s">
        <v>570</v>
      </c>
      <c r="B620" s="13" t="s">
        <v>122</v>
      </c>
      <c r="C620" s="13" t="s">
        <v>58</v>
      </c>
      <c r="D620" s="13" t="s">
        <v>2</v>
      </c>
      <c r="E620" s="13" t="s">
        <v>138</v>
      </c>
      <c r="F620" s="13"/>
      <c r="G620" s="15">
        <f>G621</f>
        <v>0</v>
      </c>
    </row>
    <row r="621" spans="1:7" s="98" customFormat="1" ht="31.2" x14ac:dyDescent="0.25">
      <c r="A621" s="29" t="s">
        <v>115</v>
      </c>
      <c r="B621" s="13" t="s">
        <v>122</v>
      </c>
      <c r="C621" s="13" t="s">
        <v>58</v>
      </c>
      <c r="D621" s="13" t="s">
        <v>2</v>
      </c>
      <c r="E621" s="13" t="s">
        <v>138</v>
      </c>
      <c r="F621" s="13" t="s">
        <v>20</v>
      </c>
      <c r="G621" s="15"/>
    </row>
    <row r="622" spans="1:7" s="98" customFormat="1" ht="78" x14ac:dyDescent="0.25">
      <c r="A622" s="29" t="s">
        <v>485</v>
      </c>
      <c r="B622" s="13" t="s">
        <v>122</v>
      </c>
      <c r="C622" s="13" t="s">
        <v>58</v>
      </c>
      <c r="D622" s="13" t="s">
        <v>2</v>
      </c>
      <c r="E622" s="13" t="s">
        <v>484</v>
      </c>
      <c r="F622" s="13"/>
      <c r="G622" s="15">
        <f>G623</f>
        <v>4785.3999999999996</v>
      </c>
    </row>
    <row r="623" spans="1:7" s="98" customFormat="1" ht="31.2" x14ac:dyDescent="0.25">
      <c r="A623" s="29" t="s">
        <v>121</v>
      </c>
      <c r="B623" s="13" t="s">
        <v>122</v>
      </c>
      <c r="C623" s="13" t="s">
        <v>58</v>
      </c>
      <c r="D623" s="13" t="s">
        <v>2</v>
      </c>
      <c r="E623" s="13" t="s">
        <v>484</v>
      </c>
      <c r="F623" s="13" t="s">
        <v>111</v>
      </c>
      <c r="G623" s="15">
        <v>4785.3999999999996</v>
      </c>
    </row>
    <row r="624" spans="1:7" s="98" customFormat="1" ht="31.2" x14ac:dyDescent="0.25">
      <c r="A624" s="29" t="s">
        <v>171</v>
      </c>
      <c r="B624" s="13" t="s">
        <v>122</v>
      </c>
      <c r="C624" s="13" t="s">
        <v>58</v>
      </c>
      <c r="D624" s="13" t="s">
        <v>3</v>
      </c>
      <c r="E624" s="13"/>
      <c r="F624" s="13"/>
      <c r="G624" s="15">
        <f>G625</f>
        <v>1749.8</v>
      </c>
    </row>
    <row r="625" spans="1:7" s="98" customFormat="1" ht="31.2" x14ac:dyDescent="0.25">
      <c r="A625" s="29" t="s">
        <v>170</v>
      </c>
      <c r="B625" s="13" t="s">
        <v>122</v>
      </c>
      <c r="C625" s="13" t="s">
        <v>58</v>
      </c>
      <c r="D625" s="13" t="s">
        <v>3</v>
      </c>
      <c r="E625" s="13" t="s">
        <v>169</v>
      </c>
      <c r="F625" s="13"/>
      <c r="G625" s="15">
        <f>G626+G627+G628</f>
        <v>1749.8</v>
      </c>
    </row>
    <row r="626" spans="1:7" s="98" customFormat="1" ht="31.2" x14ac:dyDescent="0.25">
      <c r="A626" s="29" t="s">
        <v>18</v>
      </c>
      <c r="B626" s="13" t="s">
        <v>122</v>
      </c>
      <c r="C626" s="13" t="s">
        <v>58</v>
      </c>
      <c r="D626" s="13" t="s">
        <v>3</v>
      </c>
      <c r="E626" s="13" t="s">
        <v>169</v>
      </c>
      <c r="F626" s="13" t="s">
        <v>19</v>
      </c>
      <c r="G626" s="15"/>
    </row>
    <row r="627" spans="1:7" s="98" customFormat="1" ht="31.2" x14ac:dyDescent="0.25">
      <c r="A627" s="29" t="s">
        <v>115</v>
      </c>
      <c r="B627" s="13" t="s">
        <v>122</v>
      </c>
      <c r="C627" s="13" t="s">
        <v>58</v>
      </c>
      <c r="D627" s="13" t="s">
        <v>3</v>
      </c>
      <c r="E627" s="13" t="s">
        <v>169</v>
      </c>
      <c r="F627" s="13" t="s">
        <v>20</v>
      </c>
      <c r="G627" s="15">
        <v>1359</v>
      </c>
    </row>
    <row r="628" spans="1:7" s="98" customFormat="1" x14ac:dyDescent="0.25">
      <c r="A628" s="29" t="s">
        <v>21</v>
      </c>
      <c r="B628" s="13" t="s">
        <v>122</v>
      </c>
      <c r="C628" s="13" t="s">
        <v>58</v>
      </c>
      <c r="D628" s="13" t="s">
        <v>3</v>
      </c>
      <c r="E628" s="13" t="s">
        <v>169</v>
      </c>
      <c r="F628" s="13" t="s">
        <v>22</v>
      </c>
      <c r="G628" s="15">
        <v>390.8</v>
      </c>
    </row>
    <row r="629" spans="1:7" s="98" customFormat="1" ht="46.8" x14ac:dyDescent="0.25">
      <c r="A629" s="29" t="s">
        <v>455</v>
      </c>
      <c r="B629" s="13" t="s">
        <v>122</v>
      </c>
      <c r="C629" s="13" t="s">
        <v>58</v>
      </c>
      <c r="D629" s="13" t="s">
        <v>4</v>
      </c>
      <c r="E629" s="13"/>
      <c r="F629" s="13"/>
      <c r="G629" s="15">
        <f>G630</f>
        <v>0</v>
      </c>
    </row>
    <row r="630" spans="1:7" s="98" customFormat="1" ht="18.75" customHeight="1" x14ac:dyDescent="0.25">
      <c r="A630" s="29" t="s">
        <v>234</v>
      </c>
      <c r="B630" s="13" t="s">
        <v>122</v>
      </c>
      <c r="C630" s="13" t="s">
        <v>58</v>
      </c>
      <c r="D630" s="13" t="s">
        <v>4</v>
      </c>
      <c r="E630" s="13" t="s">
        <v>235</v>
      </c>
      <c r="F630" s="13"/>
      <c r="G630" s="15">
        <f>SUM(G631+G632)</f>
        <v>0</v>
      </c>
    </row>
    <row r="631" spans="1:7" s="98" customFormat="1" ht="30.6" customHeight="1" x14ac:dyDescent="0.25">
      <c r="A631" s="29" t="s">
        <v>18</v>
      </c>
      <c r="B631" s="13" t="s">
        <v>122</v>
      </c>
      <c r="C631" s="13" t="s">
        <v>58</v>
      </c>
      <c r="D631" s="13" t="s">
        <v>4</v>
      </c>
      <c r="E631" s="13" t="s">
        <v>235</v>
      </c>
      <c r="F631" s="13" t="s">
        <v>19</v>
      </c>
      <c r="G631" s="15"/>
    </row>
    <row r="632" spans="1:7" s="98" customFormat="1" ht="31.2" x14ac:dyDescent="0.25">
      <c r="A632" s="29" t="s">
        <v>115</v>
      </c>
      <c r="B632" s="13" t="s">
        <v>122</v>
      </c>
      <c r="C632" s="13" t="s">
        <v>58</v>
      </c>
      <c r="D632" s="13" t="s">
        <v>4</v>
      </c>
      <c r="E632" s="13" t="s">
        <v>235</v>
      </c>
      <c r="F632" s="13" t="s">
        <v>20</v>
      </c>
      <c r="G632" s="15"/>
    </row>
    <row r="633" spans="1:7" s="98" customFormat="1" ht="46.8" x14ac:dyDescent="0.25">
      <c r="A633" s="31" t="s">
        <v>447</v>
      </c>
      <c r="B633" s="13" t="s">
        <v>103</v>
      </c>
      <c r="C633" s="13"/>
      <c r="D633" s="13"/>
      <c r="E633" s="13"/>
      <c r="F633" s="13"/>
      <c r="G633" s="15">
        <f>SUM(G634)</f>
        <v>4066.6</v>
      </c>
    </row>
    <row r="634" spans="1:7" s="98" customFormat="1" ht="31.2" x14ac:dyDescent="0.25">
      <c r="A634" s="31" t="s">
        <v>446</v>
      </c>
      <c r="B634" s="13" t="s">
        <v>103</v>
      </c>
      <c r="C634" s="13" t="s">
        <v>58</v>
      </c>
      <c r="D634" s="13"/>
      <c r="E634" s="13"/>
      <c r="F634" s="13"/>
      <c r="G634" s="15">
        <f>SUM(G635)</f>
        <v>4066.6</v>
      </c>
    </row>
    <row r="635" spans="1:7" s="98" customFormat="1" x14ac:dyDescent="0.25">
      <c r="A635" s="31" t="s">
        <v>17</v>
      </c>
      <c r="B635" s="13" t="s">
        <v>103</v>
      </c>
      <c r="C635" s="13" t="s">
        <v>58</v>
      </c>
      <c r="D635" s="13" t="s">
        <v>39</v>
      </c>
      <c r="E635" s="13" t="s">
        <v>41</v>
      </c>
      <c r="F635" s="13"/>
      <c r="G635" s="15">
        <f>SUM(G636:G636)</f>
        <v>4066.6</v>
      </c>
    </row>
    <row r="636" spans="1:7" s="98" customFormat="1" ht="31.2" x14ac:dyDescent="0.25">
      <c r="A636" s="29" t="s">
        <v>18</v>
      </c>
      <c r="B636" s="13" t="s">
        <v>103</v>
      </c>
      <c r="C636" s="13" t="s">
        <v>58</v>
      </c>
      <c r="D636" s="13" t="s">
        <v>39</v>
      </c>
      <c r="E636" s="13" t="s">
        <v>41</v>
      </c>
      <c r="F636" s="13" t="s">
        <v>19</v>
      </c>
      <c r="G636" s="15">
        <v>4066.6</v>
      </c>
    </row>
    <row r="637" spans="1:7" s="98" customFormat="1" ht="22.2" customHeight="1" x14ac:dyDescent="0.25">
      <c r="A637" s="31" t="s">
        <v>27</v>
      </c>
      <c r="B637" s="13" t="s">
        <v>104</v>
      </c>
      <c r="C637" s="13"/>
      <c r="D637" s="13"/>
      <c r="E637" s="13"/>
      <c r="F637" s="13"/>
      <c r="G637" s="15">
        <f>G638+G644</f>
        <v>1864.3</v>
      </c>
    </row>
    <row r="638" spans="1:7" s="98" customFormat="1" x14ac:dyDescent="0.25">
      <c r="A638" s="31" t="s">
        <v>42</v>
      </c>
      <c r="B638" s="13" t="s">
        <v>104</v>
      </c>
      <c r="C638" s="13" t="s">
        <v>58</v>
      </c>
      <c r="D638" s="13"/>
      <c r="E638" s="13"/>
      <c r="F638" s="13"/>
      <c r="G638" s="15">
        <f>SUM(G639+G642)</f>
        <v>1864.3</v>
      </c>
    </row>
    <row r="639" spans="1:7" s="98" customFormat="1" x14ac:dyDescent="0.25">
      <c r="A639" s="31" t="s">
        <v>17</v>
      </c>
      <c r="B639" s="13" t="s">
        <v>104</v>
      </c>
      <c r="C639" s="13" t="s">
        <v>58</v>
      </c>
      <c r="D639" s="13" t="s">
        <v>39</v>
      </c>
      <c r="E639" s="13" t="s">
        <v>41</v>
      </c>
      <c r="F639" s="13"/>
      <c r="G639" s="15">
        <f>SUM(G640:G641)</f>
        <v>1864.3</v>
      </c>
    </row>
    <row r="640" spans="1:7" s="98" customFormat="1" ht="31.2" x14ac:dyDescent="0.25">
      <c r="A640" s="29" t="s">
        <v>18</v>
      </c>
      <c r="B640" s="13" t="s">
        <v>104</v>
      </c>
      <c r="C640" s="13" t="s">
        <v>58</v>
      </c>
      <c r="D640" s="13" t="s">
        <v>39</v>
      </c>
      <c r="E640" s="13" t="s">
        <v>41</v>
      </c>
      <c r="F640" s="13" t="s">
        <v>19</v>
      </c>
      <c r="G640" s="15">
        <v>1800</v>
      </c>
    </row>
    <row r="641" spans="1:7" s="98" customFormat="1" ht="31.2" x14ac:dyDescent="0.25">
      <c r="A641" s="29" t="s">
        <v>115</v>
      </c>
      <c r="B641" s="13" t="s">
        <v>104</v>
      </c>
      <c r="C641" s="13" t="s">
        <v>58</v>
      </c>
      <c r="D641" s="13" t="s">
        <v>39</v>
      </c>
      <c r="E641" s="13" t="s">
        <v>41</v>
      </c>
      <c r="F641" s="13" t="s">
        <v>20</v>
      </c>
      <c r="G641" s="15">
        <v>64.3</v>
      </c>
    </row>
    <row r="642" spans="1:7" s="98" customFormat="1" ht="62.4" x14ac:dyDescent="0.25">
      <c r="A642" s="29" t="s">
        <v>357</v>
      </c>
      <c r="B642" s="13">
        <v>51</v>
      </c>
      <c r="C642" s="25">
        <v>1</v>
      </c>
      <c r="D642" s="13" t="s">
        <v>39</v>
      </c>
      <c r="E642" s="13" t="s">
        <v>358</v>
      </c>
      <c r="F642" s="13"/>
      <c r="G642" s="15">
        <f>G643</f>
        <v>0</v>
      </c>
    </row>
    <row r="643" spans="1:7" s="98" customFormat="1" ht="31.2" x14ac:dyDescent="0.25">
      <c r="A643" s="29" t="s">
        <v>115</v>
      </c>
      <c r="B643" s="13">
        <v>51</v>
      </c>
      <c r="C643" s="25">
        <v>1</v>
      </c>
      <c r="D643" s="13" t="s">
        <v>39</v>
      </c>
      <c r="E643" s="13" t="s">
        <v>358</v>
      </c>
      <c r="F643" s="13" t="s">
        <v>20</v>
      </c>
      <c r="G643" s="15"/>
    </row>
    <row r="644" spans="1:7" s="98" customFormat="1" ht="34.950000000000003" customHeight="1" x14ac:dyDescent="0.25">
      <c r="A644" s="29" t="s">
        <v>416</v>
      </c>
      <c r="B644" s="13" t="s">
        <v>104</v>
      </c>
      <c r="C644" s="13" t="s">
        <v>93</v>
      </c>
      <c r="D644" s="13"/>
      <c r="E644" s="13"/>
      <c r="F644" s="13"/>
      <c r="G644" s="15">
        <f>G645</f>
        <v>0</v>
      </c>
    </row>
    <row r="645" spans="1:7" s="98" customFormat="1" ht="46.8" x14ac:dyDescent="0.25">
      <c r="A645" s="29" t="s">
        <v>417</v>
      </c>
      <c r="B645" s="13" t="s">
        <v>104</v>
      </c>
      <c r="C645" s="13" t="s">
        <v>93</v>
      </c>
      <c r="D645" s="13" t="s">
        <v>39</v>
      </c>
      <c r="E645" s="13" t="s">
        <v>348</v>
      </c>
      <c r="F645" s="13"/>
      <c r="G645" s="15">
        <f>G646</f>
        <v>0</v>
      </c>
    </row>
    <row r="646" spans="1:7" s="98" customFormat="1" x14ac:dyDescent="0.25">
      <c r="A646" s="29" t="s">
        <v>21</v>
      </c>
      <c r="B646" s="13" t="s">
        <v>104</v>
      </c>
      <c r="C646" s="13" t="s">
        <v>93</v>
      </c>
      <c r="D646" s="13" t="s">
        <v>39</v>
      </c>
      <c r="E646" s="13" t="s">
        <v>348</v>
      </c>
      <c r="F646" s="13" t="s">
        <v>22</v>
      </c>
      <c r="G646" s="15"/>
    </row>
    <row r="647" spans="1:7" s="98" customFormat="1" x14ac:dyDescent="0.25">
      <c r="A647" s="29" t="s">
        <v>29</v>
      </c>
      <c r="B647" s="13" t="s">
        <v>44</v>
      </c>
      <c r="C647" s="13"/>
      <c r="D647" s="13"/>
      <c r="E647" s="13"/>
      <c r="F647" s="13"/>
      <c r="G647" s="15">
        <f>SUM(G648+G658+G672)</f>
        <v>221740</v>
      </c>
    </row>
    <row r="648" spans="1:7" s="98" customFormat="1" ht="31.2" x14ac:dyDescent="0.25">
      <c r="A648" s="31" t="s">
        <v>418</v>
      </c>
      <c r="B648" s="13" t="s">
        <v>44</v>
      </c>
      <c r="C648" s="13" t="s">
        <v>58</v>
      </c>
      <c r="D648" s="13"/>
      <c r="E648" s="13"/>
      <c r="F648" s="13"/>
      <c r="G648" s="15">
        <f>SUM(G649+G655)</f>
        <v>211739.2</v>
      </c>
    </row>
    <row r="649" spans="1:7" s="98" customFormat="1" x14ac:dyDescent="0.25">
      <c r="A649" s="31" t="s">
        <v>17</v>
      </c>
      <c r="B649" s="13" t="s">
        <v>44</v>
      </c>
      <c r="C649" s="13" t="s">
        <v>58</v>
      </c>
      <c r="D649" s="13" t="s">
        <v>39</v>
      </c>
      <c r="E649" s="13" t="s">
        <v>41</v>
      </c>
      <c r="F649" s="13"/>
      <c r="G649" s="15">
        <f>SUM(G650:G654)</f>
        <v>211733.1</v>
      </c>
    </row>
    <row r="650" spans="1:7" s="98" customFormat="1" ht="31.2" x14ac:dyDescent="0.25">
      <c r="A650" s="29" t="s">
        <v>18</v>
      </c>
      <c r="B650" s="13" t="s">
        <v>44</v>
      </c>
      <c r="C650" s="13" t="s">
        <v>58</v>
      </c>
      <c r="D650" s="13" t="s">
        <v>39</v>
      </c>
      <c r="E650" s="13" t="s">
        <v>41</v>
      </c>
      <c r="F650" s="13" t="s">
        <v>19</v>
      </c>
      <c r="G650" s="15">
        <f>191132.9+4897.4+8191.9+3976.2+1050.6</f>
        <v>209249</v>
      </c>
    </row>
    <row r="651" spans="1:7" s="98" customFormat="1" ht="31.2" x14ac:dyDescent="0.25">
      <c r="A651" s="29" t="s">
        <v>115</v>
      </c>
      <c r="B651" s="13" t="s">
        <v>44</v>
      </c>
      <c r="C651" s="13" t="s">
        <v>58</v>
      </c>
      <c r="D651" s="13" t="s">
        <v>39</v>
      </c>
      <c r="E651" s="13" t="s">
        <v>41</v>
      </c>
      <c r="F651" s="13" t="s">
        <v>20</v>
      </c>
      <c r="G651" s="15">
        <f>1829.1-67.2+0.1+39.4+8.9+7.5+7.8+3.8+19.3+2.2+16.2+9.1+24.1+7.9+1.9</f>
        <v>1910.1</v>
      </c>
    </row>
    <row r="652" spans="1:7" s="98" customFormat="1" x14ac:dyDescent="0.25">
      <c r="A652" s="29" t="s">
        <v>117</v>
      </c>
      <c r="B652" s="13" t="s">
        <v>44</v>
      </c>
      <c r="C652" s="13" t="s">
        <v>58</v>
      </c>
      <c r="D652" s="13" t="s">
        <v>39</v>
      </c>
      <c r="E652" s="13" t="s">
        <v>41</v>
      </c>
      <c r="F652" s="13" t="s">
        <v>109</v>
      </c>
      <c r="G652" s="15"/>
    </row>
    <row r="653" spans="1:7" s="98" customFormat="1" x14ac:dyDescent="0.25">
      <c r="A653" s="29" t="s">
        <v>9</v>
      </c>
      <c r="B653" s="13" t="s">
        <v>44</v>
      </c>
      <c r="C653" s="13" t="s">
        <v>58</v>
      </c>
      <c r="D653" s="13" t="s">
        <v>39</v>
      </c>
      <c r="E653" s="13" t="s">
        <v>41</v>
      </c>
      <c r="F653" s="13" t="s">
        <v>25</v>
      </c>
      <c r="G653" s="15"/>
    </row>
    <row r="654" spans="1:7" s="98" customFormat="1" x14ac:dyDescent="0.25">
      <c r="A654" s="29" t="s">
        <v>21</v>
      </c>
      <c r="B654" s="13" t="s">
        <v>44</v>
      </c>
      <c r="C654" s="13" t="s">
        <v>58</v>
      </c>
      <c r="D654" s="13" t="s">
        <v>39</v>
      </c>
      <c r="E654" s="13" t="s">
        <v>41</v>
      </c>
      <c r="F654" s="13" t="s">
        <v>22</v>
      </c>
      <c r="G654" s="15">
        <v>574</v>
      </c>
    </row>
    <row r="655" spans="1:7" s="98" customFormat="1" ht="65.400000000000006" customHeight="1" x14ac:dyDescent="0.25">
      <c r="A655" s="29" t="s">
        <v>357</v>
      </c>
      <c r="B655" s="13">
        <v>52</v>
      </c>
      <c r="C655" s="25">
        <v>1</v>
      </c>
      <c r="D655" s="13" t="s">
        <v>39</v>
      </c>
      <c r="E655" s="13" t="s">
        <v>358</v>
      </c>
      <c r="F655" s="13"/>
      <c r="G655" s="15">
        <f>G656+G657</f>
        <v>6.1</v>
      </c>
    </row>
    <row r="656" spans="1:7" s="98" customFormat="1" ht="31.2" x14ac:dyDescent="0.25">
      <c r="A656" s="29" t="s">
        <v>115</v>
      </c>
      <c r="B656" s="13">
        <v>52</v>
      </c>
      <c r="C656" s="25">
        <v>1</v>
      </c>
      <c r="D656" s="13" t="s">
        <v>39</v>
      </c>
      <c r="E656" s="13" t="s">
        <v>358</v>
      </c>
      <c r="F656" s="13" t="s">
        <v>20</v>
      </c>
      <c r="G656" s="15">
        <f>H653</f>
        <v>0</v>
      </c>
    </row>
    <row r="657" spans="1:11" s="98" customFormat="1" x14ac:dyDescent="0.25">
      <c r="A657" s="29" t="s">
        <v>117</v>
      </c>
      <c r="B657" s="13">
        <v>52</v>
      </c>
      <c r="C657" s="25">
        <v>1</v>
      </c>
      <c r="D657" s="13" t="s">
        <v>39</v>
      </c>
      <c r="E657" s="13" t="s">
        <v>358</v>
      </c>
      <c r="F657" s="13" t="s">
        <v>109</v>
      </c>
      <c r="G657" s="15">
        <v>6.1</v>
      </c>
    </row>
    <row r="658" spans="1:11" x14ac:dyDescent="0.25">
      <c r="A658" s="31" t="s">
        <v>23</v>
      </c>
      <c r="B658" s="13" t="s">
        <v>44</v>
      </c>
      <c r="C658" s="13" t="s">
        <v>93</v>
      </c>
      <c r="D658" s="13"/>
      <c r="E658" s="13"/>
      <c r="F658" s="13"/>
      <c r="G658" s="15">
        <f>SUM(G659+G661+G663+G666+G669)</f>
        <v>7466.9</v>
      </c>
      <c r="K658" s="99"/>
    </row>
    <row r="659" spans="1:11" ht="46.8" x14ac:dyDescent="0.25">
      <c r="A659" s="30" t="s">
        <v>37</v>
      </c>
      <c r="B659" s="13" t="s">
        <v>44</v>
      </c>
      <c r="C659" s="13" t="s">
        <v>93</v>
      </c>
      <c r="D659" s="13" t="s">
        <v>39</v>
      </c>
      <c r="E659" s="13" t="s">
        <v>47</v>
      </c>
      <c r="F659" s="13"/>
      <c r="G659" s="15">
        <f>SUM(G660:G660)</f>
        <v>7.8</v>
      </c>
    </row>
    <row r="660" spans="1:11" ht="31.2" x14ac:dyDescent="0.25">
      <c r="A660" s="29" t="s">
        <v>115</v>
      </c>
      <c r="B660" s="13" t="s">
        <v>44</v>
      </c>
      <c r="C660" s="13" t="s">
        <v>93</v>
      </c>
      <c r="D660" s="13" t="s">
        <v>39</v>
      </c>
      <c r="E660" s="13" t="s">
        <v>47</v>
      </c>
      <c r="F660" s="13" t="s">
        <v>20</v>
      </c>
      <c r="G660" s="15">
        <v>7.8</v>
      </c>
    </row>
    <row r="661" spans="1:11" ht="31.2" x14ac:dyDescent="0.25">
      <c r="A661" s="30" t="s">
        <v>458</v>
      </c>
      <c r="B661" s="13" t="s">
        <v>44</v>
      </c>
      <c r="C661" s="13" t="s">
        <v>93</v>
      </c>
      <c r="D661" s="13" t="s">
        <v>39</v>
      </c>
      <c r="E661" s="13" t="s">
        <v>457</v>
      </c>
      <c r="F661" s="13"/>
      <c r="G661" s="15">
        <f>SUM(G662)</f>
        <v>500</v>
      </c>
    </row>
    <row r="662" spans="1:11" ht="31.2" x14ac:dyDescent="0.25">
      <c r="A662" s="29" t="s">
        <v>115</v>
      </c>
      <c r="B662" s="13" t="s">
        <v>44</v>
      </c>
      <c r="C662" s="13" t="s">
        <v>93</v>
      </c>
      <c r="D662" s="13" t="s">
        <v>39</v>
      </c>
      <c r="E662" s="13" t="s">
        <v>457</v>
      </c>
      <c r="F662" s="13" t="s">
        <v>20</v>
      </c>
      <c r="G662" s="15">
        <v>500</v>
      </c>
    </row>
    <row r="663" spans="1:11" ht="31.2" x14ac:dyDescent="0.25">
      <c r="A663" s="30" t="s">
        <v>199</v>
      </c>
      <c r="B663" s="13" t="s">
        <v>44</v>
      </c>
      <c r="C663" s="13" t="s">
        <v>93</v>
      </c>
      <c r="D663" s="13" t="s">
        <v>39</v>
      </c>
      <c r="E663" s="13" t="s">
        <v>46</v>
      </c>
      <c r="F663" s="13"/>
      <c r="G663" s="15">
        <f>SUM(G664:G665)</f>
        <v>930.4</v>
      </c>
    </row>
    <row r="664" spans="1:11" ht="46.8" x14ac:dyDescent="0.25">
      <c r="A664" s="29" t="s">
        <v>114</v>
      </c>
      <c r="B664" s="13" t="s">
        <v>44</v>
      </c>
      <c r="C664" s="13" t="s">
        <v>93</v>
      </c>
      <c r="D664" s="13" t="s">
        <v>39</v>
      </c>
      <c r="E664" s="13" t="s">
        <v>46</v>
      </c>
      <c r="F664" s="13" t="s">
        <v>19</v>
      </c>
      <c r="G664" s="15">
        <v>849.4</v>
      </c>
    </row>
    <row r="665" spans="1:11" ht="31.2" x14ac:dyDescent="0.25">
      <c r="A665" s="29" t="s">
        <v>115</v>
      </c>
      <c r="B665" s="13" t="s">
        <v>44</v>
      </c>
      <c r="C665" s="13" t="s">
        <v>93</v>
      </c>
      <c r="D665" s="13" t="s">
        <v>39</v>
      </c>
      <c r="E665" s="13" t="s">
        <v>46</v>
      </c>
      <c r="F665" s="13" t="s">
        <v>20</v>
      </c>
      <c r="G665" s="15">
        <v>81</v>
      </c>
    </row>
    <row r="666" spans="1:11" ht="62.4" x14ac:dyDescent="0.25">
      <c r="A666" s="30" t="s">
        <v>461</v>
      </c>
      <c r="B666" s="13" t="s">
        <v>44</v>
      </c>
      <c r="C666" s="13" t="s">
        <v>93</v>
      </c>
      <c r="D666" s="13" t="s">
        <v>39</v>
      </c>
      <c r="E666" s="13" t="s">
        <v>274</v>
      </c>
      <c r="F666" s="13"/>
      <c r="G666" s="15">
        <f>SUM(G667:G668)</f>
        <v>933.5</v>
      </c>
    </row>
    <row r="667" spans="1:11" ht="46.8" x14ac:dyDescent="0.25">
      <c r="A667" s="29" t="s">
        <v>114</v>
      </c>
      <c r="B667" s="13" t="s">
        <v>44</v>
      </c>
      <c r="C667" s="13" t="s">
        <v>93</v>
      </c>
      <c r="D667" s="13" t="s">
        <v>39</v>
      </c>
      <c r="E667" s="13" t="s">
        <v>274</v>
      </c>
      <c r="F667" s="13" t="s">
        <v>19</v>
      </c>
      <c r="G667" s="15">
        <v>849.3</v>
      </c>
    </row>
    <row r="668" spans="1:11" ht="31.2" x14ac:dyDescent="0.25">
      <c r="A668" s="29" t="s">
        <v>115</v>
      </c>
      <c r="B668" s="13" t="s">
        <v>44</v>
      </c>
      <c r="C668" s="13" t="s">
        <v>93</v>
      </c>
      <c r="D668" s="13" t="s">
        <v>39</v>
      </c>
      <c r="E668" s="13" t="s">
        <v>274</v>
      </c>
      <c r="F668" s="13" t="s">
        <v>20</v>
      </c>
      <c r="G668" s="15">
        <v>84.2</v>
      </c>
    </row>
    <row r="669" spans="1:11" ht="46.8" x14ac:dyDescent="0.25">
      <c r="A669" s="29" t="s">
        <v>459</v>
      </c>
      <c r="B669" s="13" t="s">
        <v>44</v>
      </c>
      <c r="C669" s="13" t="s">
        <v>93</v>
      </c>
      <c r="D669" s="13" t="s">
        <v>39</v>
      </c>
      <c r="E669" s="13" t="s">
        <v>248</v>
      </c>
      <c r="F669" s="13"/>
      <c r="G669" s="15">
        <f>SUM(G670:G671)</f>
        <v>5095.2</v>
      </c>
    </row>
    <row r="670" spans="1:11" ht="52.2" customHeight="1" x14ac:dyDescent="0.25">
      <c r="A670" s="29" t="s">
        <v>113</v>
      </c>
      <c r="B670" s="13" t="s">
        <v>44</v>
      </c>
      <c r="C670" s="13" t="s">
        <v>93</v>
      </c>
      <c r="D670" s="13" t="s">
        <v>39</v>
      </c>
      <c r="E670" s="13" t="s">
        <v>248</v>
      </c>
      <c r="F670" s="13" t="s">
        <v>19</v>
      </c>
      <c r="G670" s="15">
        <v>4758.3999999999996</v>
      </c>
    </row>
    <row r="671" spans="1:11" ht="31.2" x14ac:dyDescent="0.25">
      <c r="A671" s="29" t="s">
        <v>115</v>
      </c>
      <c r="B671" s="13" t="s">
        <v>44</v>
      </c>
      <c r="C671" s="13" t="s">
        <v>93</v>
      </c>
      <c r="D671" s="13" t="s">
        <v>39</v>
      </c>
      <c r="E671" s="13" t="s">
        <v>248</v>
      </c>
      <c r="F671" s="13" t="s">
        <v>20</v>
      </c>
      <c r="G671" s="15">
        <v>336.8</v>
      </c>
    </row>
    <row r="672" spans="1:11" x14ac:dyDescent="0.25">
      <c r="A672" s="29" t="s">
        <v>307</v>
      </c>
      <c r="B672" s="13" t="s">
        <v>44</v>
      </c>
      <c r="C672" s="13" t="s">
        <v>65</v>
      </c>
      <c r="D672" s="13"/>
      <c r="E672" s="13"/>
      <c r="F672" s="13"/>
      <c r="G672" s="15">
        <f>G673</f>
        <v>2533.9</v>
      </c>
    </row>
    <row r="673" spans="1:10" x14ac:dyDescent="0.25">
      <c r="A673" s="29" t="s">
        <v>307</v>
      </c>
      <c r="B673" s="13" t="s">
        <v>44</v>
      </c>
      <c r="C673" s="13" t="s">
        <v>65</v>
      </c>
      <c r="D673" s="13" t="s">
        <v>39</v>
      </c>
      <c r="E673" s="13" t="s">
        <v>308</v>
      </c>
      <c r="F673" s="13"/>
      <c r="G673" s="15">
        <f>G674</f>
        <v>2533.9</v>
      </c>
    </row>
    <row r="674" spans="1:10" x14ac:dyDescent="0.25">
      <c r="A674" s="29" t="s">
        <v>21</v>
      </c>
      <c r="B674" s="13" t="s">
        <v>44</v>
      </c>
      <c r="C674" s="13" t="s">
        <v>65</v>
      </c>
      <c r="D674" s="13" t="s">
        <v>39</v>
      </c>
      <c r="E674" s="13" t="s">
        <v>308</v>
      </c>
      <c r="F674" s="13" t="s">
        <v>22</v>
      </c>
      <c r="G674" s="15">
        <f>50+54.8+1517.3+852.9+58.9</f>
        <v>2533.9</v>
      </c>
      <c r="J674" s="98"/>
    </row>
    <row r="675" spans="1:10" ht="46.8" x14ac:dyDescent="0.25">
      <c r="A675" s="31" t="s">
        <v>419</v>
      </c>
      <c r="B675" s="13" t="s">
        <v>70</v>
      </c>
      <c r="C675" s="13"/>
      <c r="D675" s="13"/>
      <c r="E675" s="13"/>
      <c r="F675" s="13"/>
      <c r="G675" s="15">
        <f>SUM(G676)</f>
        <v>48819.899999999994</v>
      </c>
    </row>
    <row r="676" spans="1:10" ht="46.8" x14ac:dyDescent="0.25">
      <c r="A676" s="31" t="s">
        <v>420</v>
      </c>
      <c r="B676" s="13" t="s">
        <v>70</v>
      </c>
      <c r="C676" s="13" t="s">
        <v>58</v>
      </c>
      <c r="D676" s="13"/>
      <c r="E676" s="13"/>
      <c r="F676" s="13"/>
      <c r="G676" s="15">
        <f>SUM(G677)</f>
        <v>48819.899999999994</v>
      </c>
    </row>
    <row r="677" spans="1:10" x14ac:dyDescent="0.25">
      <c r="A677" s="31" t="s">
        <v>17</v>
      </c>
      <c r="B677" s="13" t="s">
        <v>70</v>
      </c>
      <c r="C677" s="13" t="s">
        <v>58</v>
      </c>
      <c r="D677" s="13" t="s">
        <v>39</v>
      </c>
      <c r="E677" s="13" t="s">
        <v>41</v>
      </c>
      <c r="F677" s="13"/>
      <c r="G677" s="15">
        <f>SUM(G678:G681)</f>
        <v>48819.899999999994</v>
      </c>
    </row>
    <row r="678" spans="1:10" ht="31.2" x14ac:dyDescent="0.25">
      <c r="A678" s="29" t="s">
        <v>18</v>
      </c>
      <c r="B678" s="13" t="s">
        <v>70</v>
      </c>
      <c r="C678" s="13" t="s">
        <v>58</v>
      </c>
      <c r="D678" s="13" t="s">
        <v>39</v>
      </c>
      <c r="E678" s="13" t="s">
        <v>41</v>
      </c>
      <c r="F678" s="13" t="s">
        <v>19</v>
      </c>
      <c r="G678" s="15">
        <v>48181.7</v>
      </c>
    </row>
    <row r="679" spans="1:10" ht="31.2" x14ac:dyDescent="0.25">
      <c r="A679" s="29" t="s">
        <v>115</v>
      </c>
      <c r="B679" s="13" t="s">
        <v>70</v>
      </c>
      <c r="C679" s="13" t="s">
        <v>58</v>
      </c>
      <c r="D679" s="13" t="s">
        <v>39</v>
      </c>
      <c r="E679" s="13" t="s">
        <v>41</v>
      </c>
      <c r="F679" s="13" t="s">
        <v>20</v>
      </c>
      <c r="G679" s="15">
        <v>634.20000000000005</v>
      </c>
    </row>
    <row r="680" spans="1:10" x14ac:dyDescent="0.25">
      <c r="A680" s="29" t="s">
        <v>117</v>
      </c>
      <c r="B680" s="13" t="s">
        <v>70</v>
      </c>
      <c r="C680" s="13" t="s">
        <v>58</v>
      </c>
      <c r="D680" s="13" t="s">
        <v>39</v>
      </c>
      <c r="E680" s="13" t="s">
        <v>41</v>
      </c>
      <c r="F680" s="13" t="s">
        <v>109</v>
      </c>
      <c r="G680" s="15"/>
    </row>
    <row r="681" spans="1:10" x14ac:dyDescent="0.25">
      <c r="A681" s="29" t="s">
        <v>21</v>
      </c>
      <c r="B681" s="13" t="s">
        <v>70</v>
      </c>
      <c r="C681" s="13" t="s">
        <v>58</v>
      </c>
      <c r="D681" s="13" t="s">
        <v>39</v>
      </c>
      <c r="E681" s="13" t="s">
        <v>41</v>
      </c>
      <c r="F681" s="13" t="s">
        <v>22</v>
      </c>
      <c r="G681" s="15">
        <v>4</v>
      </c>
    </row>
    <row r="682" spans="1:10" s="98" customFormat="1" ht="31.2" x14ac:dyDescent="0.25">
      <c r="A682" s="31" t="s">
        <v>422</v>
      </c>
      <c r="B682" s="13" t="s">
        <v>73</v>
      </c>
      <c r="C682" s="13"/>
      <c r="D682" s="13"/>
      <c r="E682" s="13"/>
      <c r="F682" s="13"/>
      <c r="G682" s="15">
        <f>SUM(G683)</f>
        <v>14017</v>
      </c>
    </row>
    <row r="683" spans="1:10" s="98" customFormat="1" ht="31.2" x14ac:dyDescent="0.25">
      <c r="A683" s="31" t="s">
        <v>423</v>
      </c>
      <c r="B683" s="13" t="s">
        <v>73</v>
      </c>
      <c r="C683" s="13" t="s">
        <v>58</v>
      </c>
      <c r="D683" s="13"/>
      <c r="E683" s="13"/>
      <c r="F683" s="13"/>
      <c r="G683" s="15">
        <f>SUM(G684)</f>
        <v>14017</v>
      </c>
    </row>
    <row r="684" spans="1:10" s="98" customFormat="1" x14ac:dyDescent="0.25">
      <c r="A684" s="31" t="s">
        <v>17</v>
      </c>
      <c r="B684" s="13" t="s">
        <v>73</v>
      </c>
      <c r="C684" s="13" t="s">
        <v>58</v>
      </c>
      <c r="D684" s="13" t="s">
        <v>39</v>
      </c>
      <c r="E684" s="13" t="s">
        <v>41</v>
      </c>
      <c r="F684" s="13"/>
      <c r="G684" s="15">
        <f>SUM(G685:G687)</f>
        <v>14017</v>
      </c>
    </row>
    <row r="685" spans="1:10" s="98" customFormat="1" ht="31.2" x14ac:dyDescent="0.25">
      <c r="A685" s="29" t="s">
        <v>18</v>
      </c>
      <c r="B685" s="13" t="s">
        <v>73</v>
      </c>
      <c r="C685" s="13" t="s">
        <v>58</v>
      </c>
      <c r="D685" s="13" t="s">
        <v>39</v>
      </c>
      <c r="E685" s="13" t="s">
        <v>41</v>
      </c>
      <c r="F685" s="13" t="s">
        <v>19</v>
      </c>
      <c r="G685" s="15">
        <v>13380</v>
      </c>
    </row>
    <row r="686" spans="1:10" s="98" customFormat="1" ht="31.2" x14ac:dyDescent="0.25">
      <c r="A686" s="29" t="s">
        <v>115</v>
      </c>
      <c r="B686" s="13" t="s">
        <v>73</v>
      </c>
      <c r="C686" s="13" t="s">
        <v>58</v>
      </c>
      <c r="D686" s="13" t="s">
        <v>39</v>
      </c>
      <c r="E686" s="13" t="s">
        <v>41</v>
      </c>
      <c r="F686" s="13" t="s">
        <v>20</v>
      </c>
      <c r="G686" s="15">
        <v>610</v>
      </c>
    </row>
    <row r="687" spans="1:10" s="98" customFormat="1" x14ac:dyDescent="0.25">
      <c r="A687" s="29" t="s">
        <v>21</v>
      </c>
      <c r="B687" s="13" t="s">
        <v>73</v>
      </c>
      <c r="C687" s="13" t="s">
        <v>58</v>
      </c>
      <c r="D687" s="13" t="s">
        <v>39</v>
      </c>
      <c r="E687" s="13" t="s">
        <v>41</v>
      </c>
      <c r="F687" s="13" t="s">
        <v>22</v>
      </c>
      <c r="G687" s="15">
        <v>27</v>
      </c>
    </row>
    <row r="688" spans="1:10" s="98" customFormat="1" x14ac:dyDescent="0.25">
      <c r="A688" s="29" t="s">
        <v>499</v>
      </c>
      <c r="B688" s="13" t="s">
        <v>504</v>
      </c>
      <c r="C688" s="13"/>
      <c r="D688" s="13"/>
      <c r="E688" s="13"/>
      <c r="F688" s="13"/>
      <c r="G688" s="15">
        <f>SUM(G689)</f>
        <v>54.7</v>
      </c>
    </row>
    <row r="689" spans="1:7" s="98" customFormat="1" x14ac:dyDescent="0.25">
      <c r="A689" s="28" t="s">
        <v>500</v>
      </c>
      <c r="B689" s="13" t="s">
        <v>504</v>
      </c>
      <c r="C689" s="13" t="s">
        <v>58</v>
      </c>
      <c r="D689" s="13"/>
      <c r="E689" s="13"/>
      <c r="F689" s="13"/>
      <c r="G689" s="15">
        <f>SUM(G691)</f>
        <v>54.7</v>
      </c>
    </row>
    <row r="690" spans="1:7" s="98" customFormat="1" ht="46.8" x14ac:dyDescent="0.25">
      <c r="A690" s="28" t="s">
        <v>501</v>
      </c>
      <c r="B690" s="13" t="s">
        <v>504</v>
      </c>
      <c r="C690" s="13" t="s">
        <v>58</v>
      </c>
      <c r="D690" s="13" t="s">
        <v>0</v>
      </c>
      <c r="E690" s="13"/>
      <c r="F690" s="13"/>
      <c r="G690" s="15">
        <f>SUM(G691)</f>
        <v>54.7</v>
      </c>
    </row>
    <row r="691" spans="1:7" s="98" customFormat="1" x14ac:dyDescent="0.25">
      <c r="A691" s="28" t="s">
        <v>502</v>
      </c>
      <c r="B691" s="13" t="s">
        <v>504</v>
      </c>
      <c r="C691" s="13" t="s">
        <v>58</v>
      </c>
      <c r="D691" s="13" t="s">
        <v>0</v>
      </c>
      <c r="E691" s="13" t="s">
        <v>505</v>
      </c>
      <c r="F691" s="13"/>
      <c r="G691" s="15">
        <f>SUM(G692)</f>
        <v>54.7</v>
      </c>
    </row>
    <row r="692" spans="1:7" s="98" customFormat="1" x14ac:dyDescent="0.25">
      <c r="A692" s="29" t="s">
        <v>503</v>
      </c>
      <c r="B692" s="13" t="s">
        <v>504</v>
      </c>
      <c r="C692" s="13" t="s">
        <v>58</v>
      </c>
      <c r="D692" s="13" t="s">
        <v>0</v>
      </c>
      <c r="E692" s="13" t="s">
        <v>505</v>
      </c>
      <c r="F692" s="13" t="s">
        <v>506</v>
      </c>
      <c r="G692" s="15">
        <v>54.7</v>
      </c>
    </row>
    <row r="693" spans="1:7" s="98" customFormat="1" x14ac:dyDescent="0.25">
      <c r="A693" s="29" t="s">
        <v>24</v>
      </c>
      <c r="B693" s="13" t="s">
        <v>497</v>
      </c>
      <c r="C693" s="13"/>
      <c r="D693" s="13"/>
      <c r="E693" s="13"/>
      <c r="F693" s="13"/>
      <c r="G693" s="15">
        <f>SUM(G694)</f>
        <v>5000</v>
      </c>
    </row>
    <row r="694" spans="1:7" s="98" customFormat="1" ht="31.2" x14ac:dyDescent="0.25">
      <c r="A694" s="29" t="s">
        <v>421</v>
      </c>
      <c r="B694" s="13" t="s">
        <v>497</v>
      </c>
      <c r="C694" s="13" t="s">
        <v>498</v>
      </c>
      <c r="D694" s="13" t="s">
        <v>39</v>
      </c>
      <c r="E694" s="13" t="s">
        <v>72</v>
      </c>
      <c r="F694" s="13"/>
      <c r="G694" s="15">
        <f>SUM(G695)</f>
        <v>5000</v>
      </c>
    </row>
    <row r="695" spans="1:7" s="98" customFormat="1" x14ac:dyDescent="0.25">
      <c r="A695" s="29" t="s">
        <v>21</v>
      </c>
      <c r="B695" s="13" t="s">
        <v>497</v>
      </c>
      <c r="C695" s="13" t="s">
        <v>498</v>
      </c>
      <c r="D695" s="13" t="s">
        <v>39</v>
      </c>
      <c r="E695" s="13" t="s">
        <v>72</v>
      </c>
      <c r="F695" s="13" t="s">
        <v>22</v>
      </c>
      <c r="G695" s="15">
        <v>5000</v>
      </c>
    </row>
    <row r="696" spans="1:7" s="98" customFormat="1" ht="33" customHeight="1" x14ac:dyDescent="0.25">
      <c r="A696" s="31" t="s">
        <v>424</v>
      </c>
      <c r="B696" s="13" t="s">
        <v>54</v>
      </c>
      <c r="C696" s="13"/>
      <c r="D696" s="13"/>
      <c r="E696" s="13"/>
      <c r="F696" s="13"/>
      <c r="G696" s="15">
        <f>SUM(G697)</f>
        <v>235.4</v>
      </c>
    </row>
    <row r="697" spans="1:7" s="98" customFormat="1" x14ac:dyDescent="0.25">
      <c r="A697" s="31" t="s">
        <v>36</v>
      </c>
      <c r="B697" s="13" t="s">
        <v>54</v>
      </c>
      <c r="C697" s="13" t="s">
        <v>58</v>
      </c>
      <c r="D697" s="13" t="s">
        <v>39</v>
      </c>
      <c r="E697" s="13"/>
      <c r="F697" s="13"/>
      <c r="G697" s="15">
        <f>SUM(G698)</f>
        <v>235.4</v>
      </c>
    </row>
    <row r="698" spans="1:7" s="98" customFormat="1" x14ac:dyDescent="0.25">
      <c r="A698" s="31" t="s">
        <v>6</v>
      </c>
      <c r="B698" s="13" t="s">
        <v>54</v>
      </c>
      <c r="C698" s="13" t="s">
        <v>58</v>
      </c>
      <c r="D698" s="13" t="s">
        <v>39</v>
      </c>
      <c r="E698" s="13" t="s">
        <v>55</v>
      </c>
      <c r="F698" s="13"/>
      <c r="G698" s="15">
        <f>SUM(G699:G699)</f>
        <v>235.4</v>
      </c>
    </row>
    <row r="699" spans="1:7" s="98" customFormat="1" ht="31.2" x14ac:dyDescent="0.25">
      <c r="A699" s="29" t="s">
        <v>115</v>
      </c>
      <c r="B699" s="13" t="s">
        <v>54</v>
      </c>
      <c r="C699" s="13" t="s">
        <v>58</v>
      </c>
      <c r="D699" s="13" t="s">
        <v>39</v>
      </c>
      <c r="E699" s="13" t="s">
        <v>55</v>
      </c>
      <c r="F699" s="13" t="s">
        <v>20</v>
      </c>
      <c r="G699" s="15">
        <v>235.4</v>
      </c>
    </row>
    <row r="700" spans="1:7" s="98" customFormat="1" ht="22.5" customHeight="1" x14ac:dyDescent="0.25">
      <c r="A700" s="114"/>
      <c r="B700" s="106"/>
      <c r="C700" s="106"/>
      <c r="D700" s="106"/>
      <c r="E700" s="106"/>
      <c r="F700" s="106"/>
      <c r="G700" s="117" t="s">
        <v>577</v>
      </c>
    </row>
    <row r="701" spans="1:7" s="98" customFormat="1" ht="3.6" customHeight="1" x14ac:dyDescent="0.25">
      <c r="A701" s="114"/>
      <c r="B701" s="106"/>
      <c r="C701" s="106"/>
      <c r="D701" s="106"/>
      <c r="E701" s="106"/>
      <c r="F701" s="106"/>
      <c r="G701" s="107"/>
    </row>
    <row r="702" spans="1:7" s="98" customFormat="1" ht="24" customHeight="1" x14ac:dyDescent="0.35">
      <c r="A702" s="127" t="s">
        <v>576</v>
      </c>
      <c r="B702" s="127"/>
      <c r="C702" s="108"/>
      <c r="D702" s="109"/>
      <c r="E702" s="110"/>
      <c r="F702" s="110"/>
      <c r="G702" s="110"/>
    </row>
    <row r="703" spans="1:7" s="98" customFormat="1" ht="18" customHeight="1" x14ac:dyDescent="0.35">
      <c r="A703" s="133" t="s">
        <v>574</v>
      </c>
      <c r="B703" s="133"/>
      <c r="C703" s="108"/>
      <c r="D703" s="109"/>
      <c r="E703" s="109"/>
      <c r="F703" s="109"/>
      <c r="G703" s="110"/>
    </row>
    <row r="704" spans="1:7" s="98" customFormat="1" ht="17.25" customHeight="1" x14ac:dyDescent="0.35">
      <c r="A704" s="134" t="s">
        <v>575</v>
      </c>
      <c r="B704" s="134"/>
      <c r="C704" s="108"/>
      <c r="D704" s="109"/>
      <c r="F704" s="135" t="s">
        <v>349</v>
      </c>
      <c r="G704" s="135"/>
    </row>
    <row r="705" spans="1:7" s="98" customFormat="1" ht="78.599999999999994" customHeight="1" x14ac:dyDescent="0.25">
      <c r="A705" s="115"/>
      <c r="B705" s="94"/>
      <c r="C705" s="95"/>
      <c r="D705" s="94"/>
      <c r="E705" s="94"/>
      <c r="F705" s="94"/>
      <c r="G705" s="96"/>
    </row>
    <row r="706" spans="1:7" s="98" customFormat="1" ht="33.6" customHeight="1" x14ac:dyDescent="0.25">
      <c r="A706" s="112"/>
      <c r="B706" s="94"/>
      <c r="C706" s="95"/>
      <c r="D706" s="94"/>
      <c r="E706" s="94"/>
      <c r="F706" s="94"/>
      <c r="G706" s="96"/>
    </row>
    <row r="707" spans="1:7" s="98" customFormat="1" ht="22.5" customHeight="1" x14ac:dyDescent="0.25">
      <c r="A707" s="112"/>
      <c r="B707" s="94"/>
      <c r="C707" s="95"/>
      <c r="D707" s="94"/>
      <c r="E707" s="94"/>
      <c r="F707" s="94"/>
      <c r="G707" s="96"/>
    </row>
    <row r="708" spans="1:7" s="98" customFormat="1" ht="21.75" customHeight="1" x14ac:dyDescent="0.25">
      <c r="A708" s="112"/>
      <c r="B708" s="94"/>
      <c r="C708" s="95"/>
      <c r="D708" s="94"/>
      <c r="E708" s="94"/>
      <c r="F708" s="94"/>
      <c r="G708" s="96"/>
    </row>
    <row r="709" spans="1:7" s="98" customFormat="1" ht="32.25" customHeight="1" x14ac:dyDescent="0.25">
      <c r="A709" s="112"/>
      <c r="B709" s="94"/>
      <c r="C709" s="95"/>
      <c r="D709" s="94"/>
      <c r="E709" s="94"/>
      <c r="F709" s="94"/>
      <c r="G709" s="96"/>
    </row>
    <row r="710" spans="1:7" s="98" customFormat="1" ht="19.2" customHeight="1" x14ac:dyDescent="0.25">
      <c r="A710" s="112"/>
      <c r="B710" s="94"/>
      <c r="C710" s="95"/>
      <c r="D710" s="94"/>
      <c r="E710" s="94"/>
      <c r="F710" s="94"/>
      <c r="G710" s="96"/>
    </row>
    <row r="711" spans="1:7" s="98" customFormat="1" x14ac:dyDescent="0.25">
      <c r="A711" s="112"/>
      <c r="B711" s="94"/>
      <c r="C711" s="95"/>
      <c r="D711" s="94"/>
      <c r="E711" s="94"/>
      <c r="F711" s="94"/>
      <c r="G711" s="96"/>
    </row>
    <row r="712" spans="1:7" s="98" customFormat="1" ht="33.75" customHeight="1" x14ac:dyDescent="0.25">
      <c r="A712" s="112"/>
      <c r="B712" s="94"/>
      <c r="C712" s="95"/>
      <c r="D712" s="94"/>
      <c r="E712" s="94"/>
      <c r="F712" s="94"/>
      <c r="G712" s="96"/>
    </row>
    <row r="713" spans="1:7" s="98" customFormat="1" ht="36.6" customHeight="1" x14ac:dyDescent="0.25">
      <c r="A713" s="112"/>
      <c r="B713" s="94"/>
      <c r="C713" s="95"/>
      <c r="D713" s="94"/>
      <c r="E713" s="94"/>
      <c r="F713" s="95"/>
      <c r="G713" s="96"/>
    </row>
    <row r="714" spans="1:7" s="98" customFormat="1" ht="15.6" customHeight="1" x14ac:dyDescent="0.25">
      <c r="A714" s="112"/>
      <c r="B714" s="94"/>
      <c r="C714" s="95"/>
      <c r="D714" s="94"/>
      <c r="E714" s="94"/>
      <c r="F714" s="95"/>
      <c r="G714" s="96"/>
    </row>
    <row r="715" spans="1:7" s="98" customFormat="1" ht="45.75" customHeight="1" x14ac:dyDescent="0.25">
      <c r="A715" s="112"/>
      <c r="B715" s="94"/>
      <c r="C715" s="95"/>
      <c r="D715" s="94"/>
      <c r="E715" s="94"/>
      <c r="F715" s="94"/>
      <c r="G715" s="96"/>
    </row>
    <row r="716" spans="1:7" s="98" customFormat="1" ht="33" customHeight="1" x14ac:dyDescent="0.25">
      <c r="A716" s="112"/>
      <c r="B716" s="94"/>
      <c r="C716" s="95"/>
      <c r="D716" s="94"/>
      <c r="E716" s="94"/>
      <c r="F716" s="95"/>
      <c r="G716" s="96"/>
    </row>
    <row r="717" spans="1:7" s="98" customFormat="1" ht="32.25" customHeight="1" x14ac:dyDescent="0.25">
      <c r="A717" s="112"/>
      <c r="B717" s="94"/>
      <c r="C717" s="95"/>
      <c r="D717" s="94"/>
      <c r="E717" s="94"/>
      <c r="F717" s="94"/>
      <c r="G717" s="96"/>
    </row>
    <row r="718" spans="1:7" ht="18.600000000000001" customHeight="1" x14ac:dyDescent="0.25"/>
    <row r="720" spans="1:7" ht="53.25" customHeight="1" x14ac:dyDescent="0.25"/>
    <row r="721" spans="2:9" ht="36" customHeight="1" x14ac:dyDescent="0.25"/>
    <row r="722" spans="2:9" ht="18" customHeight="1" x14ac:dyDescent="0.25"/>
    <row r="723" spans="2:9" ht="19.2" customHeight="1" x14ac:dyDescent="0.25">
      <c r="B723" s="97"/>
      <c r="C723" s="97"/>
      <c r="D723" s="97"/>
      <c r="E723" s="97"/>
      <c r="F723" s="95"/>
      <c r="G723" s="97"/>
    </row>
    <row r="724" spans="2:9" ht="21" customHeight="1" x14ac:dyDescent="0.25"/>
    <row r="725" spans="2:9" ht="36.75" customHeight="1" x14ac:dyDescent="0.25"/>
    <row r="726" spans="2:9" ht="21.6" customHeight="1" x14ac:dyDescent="0.25">
      <c r="B726" s="97"/>
      <c r="C726" s="97"/>
      <c r="D726" s="97"/>
      <c r="E726" s="97"/>
      <c r="F726" s="95"/>
      <c r="G726" s="97"/>
    </row>
    <row r="727" spans="2:9" ht="6.6" customHeight="1" x14ac:dyDescent="0.25"/>
    <row r="728" spans="2:9" ht="58.95" customHeight="1" x14ac:dyDescent="0.25"/>
    <row r="729" spans="2:9" ht="18" x14ac:dyDescent="0.35">
      <c r="H729" s="110"/>
      <c r="I729" s="110"/>
    </row>
    <row r="732" spans="2:9" ht="37.5" customHeight="1" x14ac:dyDescent="0.25"/>
    <row r="733" spans="2:9" ht="23.25" customHeight="1" x14ac:dyDescent="0.25">
      <c r="B733" s="97"/>
      <c r="C733" s="97"/>
      <c r="D733" s="97"/>
      <c r="E733" s="97"/>
      <c r="F733" s="95"/>
      <c r="G733" s="97"/>
    </row>
    <row r="735" spans="2:9" ht="24.75" customHeight="1" x14ac:dyDescent="0.25"/>
    <row r="737" spans="2:7" x14ac:dyDescent="0.25">
      <c r="B737" s="97"/>
      <c r="C737" s="97"/>
      <c r="D737" s="97"/>
      <c r="E737" s="97"/>
      <c r="G737" s="97"/>
    </row>
    <row r="738" spans="2:7" x14ac:dyDescent="0.25">
      <c r="B738" s="97"/>
      <c r="C738" s="97"/>
      <c r="D738" s="97"/>
      <c r="E738" s="97"/>
      <c r="G738" s="97"/>
    </row>
    <row r="739" spans="2:7" x14ac:dyDescent="0.25">
      <c r="B739" s="97"/>
      <c r="C739" s="97"/>
      <c r="D739" s="97"/>
      <c r="E739" s="97"/>
      <c r="G739" s="97"/>
    </row>
    <row r="740" spans="2:7" x14ac:dyDescent="0.25">
      <c r="B740" s="97"/>
      <c r="C740" s="97"/>
      <c r="D740" s="97"/>
      <c r="E740" s="97"/>
      <c r="G740" s="97"/>
    </row>
    <row r="741" spans="2:7" x14ac:dyDescent="0.25">
      <c r="B741" s="97"/>
      <c r="C741" s="97"/>
      <c r="D741" s="97"/>
      <c r="E741" s="97"/>
      <c r="G741" s="97"/>
    </row>
    <row r="742" spans="2:7" ht="21.75" customHeight="1" x14ac:dyDescent="0.25"/>
    <row r="744" spans="2:7" x14ac:dyDescent="0.25">
      <c r="B744" s="97"/>
      <c r="C744" s="97"/>
      <c r="D744" s="97"/>
      <c r="E744" s="97"/>
      <c r="F744" s="95"/>
      <c r="G744" s="97"/>
    </row>
    <row r="745" spans="2:7" ht="23.25" customHeight="1" x14ac:dyDescent="0.25">
      <c r="B745" s="97"/>
      <c r="C745" s="97"/>
      <c r="D745" s="97"/>
      <c r="E745" s="97"/>
      <c r="F745" s="95"/>
      <c r="G745" s="97"/>
    </row>
    <row r="746" spans="2:7" x14ac:dyDescent="0.25">
      <c r="B746" s="97"/>
      <c r="C746" s="97"/>
      <c r="D746" s="97"/>
      <c r="E746" s="97"/>
      <c r="F746" s="95"/>
      <c r="G746" s="97"/>
    </row>
    <row r="747" spans="2:7" x14ac:dyDescent="0.25">
      <c r="B747" s="97"/>
      <c r="C747" s="97"/>
      <c r="D747" s="97"/>
      <c r="E747" s="97"/>
      <c r="F747" s="95"/>
      <c r="G747" s="97"/>
    </row>
    <row r="748" spans="2:7" x14ac:dyDescent="0.25">
      <c r="B748" s="97"/>
      <c r="C748" s="97"/>
      <c r="D748" s="97"/>
      <c r="E748" s="97"/>
      <c r="F748" s="95"/>
      <c r="G748" s="97"/>
    </row>
    <row r="750" spans="2:7" x14ac:dyDescent="0.25">
      <c r="B750" s="97"/>
      <c r="C750" s="97"/>
      <c r="D750" s="97"/>
      <c r="E750" s="97"/>
      <c r="G750" s="97"/>
    </row>
    <row r="752" spans="2:7" ht="24" customHeight="1" x14ac:dyDescent="0.25"/>
    <row r="754" spans="2:7" x14ac:dyDescent="0.25">
      <c r="B754" s="97"/>
      <c r="C754" s="97"/>
      <c r="D754" s="97"/>
      <c r="E754" s="97"/>
      <c r="G754" s="97"/>
    </row>
    <row r="756" spans="2:7" x14ac:dyDescent="0.25">
      <c r="B756" s="97"/>
      <c r="C756" s="97"/>
      <c r="D756" s="97"/>
      <c r="E756" s="97"/>
      <c r="G756" s="97"/>
    </row>
    <row r="757" spans="2:7" x14ac:dyDescent="0.25">
      <c r="B757" s="97"/>
      <c r="C757" s="97"/>
      <c r="D757" s="97"/>
      <c r="E757" s="97"/>
      <c r="F757" s="95"/>
      <c r="G757" s="97"/>
    </row>
    <row r="758" spans="2:7" x14ac:dyDescent="0.25">
      <c r="B758" s="97"/>
      <c r="C758" s="97"/>
      <c r="D758" s="97"/>
      <c r="E758" s="97"/>
      <c r="G758" s="97"/>
    </row>
    <row r="759" spans="2:7" x14ac:dyDescent="0.25">
      <c r="B759" s="97"/>
      <c r="C759" s="97"/>
      <c r="D759" s="97"/>
      <c r="E759" s="97"/>
      <c r="G759" s="97"/>
    </row>
    <row r="761" spans="2:7" x14ac:dyDescent="0.25">
      <c r="B761" s="97"/>
      <c r="C761" s="97"/>
      <c r="D761" s="97"/>
      <c r="E761" s="97"/>
      <c r="F761" s="95"/>
      <c r="G761" s="97"/>
    </row>
    <row r="762" spans="2:7" x14ac:dyDescent="0.25">
      <c r="B762" s="97"/>
      <c r="C762" s="97"/>
      <c r="D762" s="97"/>
      <c r="E762" s="97"/>
      <c r="G762" s="97"/>
    </row>
    <row r="763" spans="2:7" ht="18.75" customHeight="1" x14ac:dyDescent="0.25">
      <c r="B763" s="97"/>
      <c r="C763" s="97"/>
      <c r="D763" s="97"/>
      <c r="E763" s="97"/>
      <c r="F763" s="95"/>
      <c r="G763" s="97"/>
    </row>
    <row r="764" spans="2:7" ht="18.75" customHeight="1" x14ac:dyDescent="0.25"/>
    <row r="765" spans="2:7" ht="15.75" customHeight="1" x14ac:dyDescent="0.25">
      <c r="B765" s="97"/>
      <c r="C765" s="97"/>
      <c r="D765" s="97"/>
      <c r="E765" s="97"/>
      <c r="F765" s="95"/>
      <c r="G765" s="97"/>
    </row>
    <row r="766" spans="2:7" ht="24" customHeight="1" x14ac:dyDescent="0.25">
      <c r="B766" s="97"/>
      <c r="C766" s="97"/>
      <c r="D766" s="97"/>
      <c r="E766" s="97"/>
      <c r="F766" s="95"/>
      <c r="G766" s="97"/>
    </row>
    <row r="767" spans="2:7" ht="18" customHeight="1" x14ac:dyDescent="0.25">
      <c r="B767" s="97"/>
      <c r="C767" s="97"/>
      <c r="D767" s="97"/>
      <c r="E767" s="97"/>
      <c r="G767" s="97"/>
    </row>
    <row r="769" spans="2:7" x14ac:dyDescent="0.25">
      <c r="B769" s="97"/>
      <c r="C769" s="97"/>
      <c r="D769" s="97"/>
      <c r="E769" s="97"/>
      <c r="F769" s="95"/>
      <c r="G769" s="97"/>
    </row>
    <row r="770" spans="2:7" x14ac:dyDescent="0.25">
      <c r="B770" s="97"/>
      <c r="C770" s="97"/>
      <c r="D770" s="97"/>
      <c r="E770" s="97"/>
      <c r="G770" s="97"/>
    </row>
    <row r="772" spans="2:7" x14ac:dyDescent="0.25">
      <c r="B772" s="97"/>
      <c r="C772" s="97"/>
      <c r="D772" s="97"/>
      <c r="E772" s="97"/>
      <c r="F772" s="95"/>
      <c r="G772" s="97"/>
    </row>
    <row r="773" spans="2:7" x14ac:dyDescent="0.25">
      <c r="B773" s="97"/>
      <c r="C773" s="97"/>
      <c r="D773" s="97"/>
      <c r="E773" s="97"/>
      <c r="F773" s="95"/>
      <c r="G773" s="97"/>
    </row>
    <row r="774" spans="2:7" x14ac:dyDescent="0.25">
      <c r="B774" s="97"/>
      <c r="C774" s="97"/>
      <c r="D774" s="97"/>
      <c r="E774" s="97"/>
      <c r="F774" s="95"/>
      <c r="G774" s="97"/>
    </row>
    <row r="775" spans="2:7" x14ac:dyDescent="0.25">
      <c r="B775" s="97"/>
      <c r="C775" s="97"/>
      <c r="D775" s="97"/>
      <c r="E775" s="97"/>
      <c r="G775" s="97"/>
    </row>
    <row r="776" spans="2:7" ht="48.75" customHeight="1" x14ac:dyDescent="0.25"/>
    <row r="777" spans="2:7" x14ac:dyDescent="0.25">
      <c r="B777" s="97"/>
      <c r="C777" s="97"/>
      <c r="D777" s="97"/>
      <c r="E777" s="97"/>
      <c r="F777" s="95"/>
      <c r="G777" s="97"/>
    </row>
    <row r="780" spans="2:7" ht="38.25" customHeight="1" x14ac:dyDescent="0.25">
      <c r="B780" s="97"/>
      <c r="C780" s="97"/>
      <c r="D780" s="97"/>
      <c r="E780" s="97"/>
      <c r="G780" s="97"/>
    </row>
    <row r="782" spans="2:7" ht="48" customHeight="1" x14ac:dyDescent="0.25">
      <c r="B782" s="97"/>
      <c r="C782" s="97"/>
      <c r="D782" s="97"/>
      <c r="E782" s="97"/>
      <c r="F782" s="95"/>
      <c r="G782" s="97"/>
    </row>
    <row r="783" spans="2:7" x14ac:dyDescent="0.25">
      <c r="B783" s="97"/>
      <c r="C783" s="97"/>
      <c r="D783" s="97"/>
      <c r="E783" s="97"/>
      <c r="G783" s="97"/>
    </row>
    <row r="784" spans="2:7" ht="51" customHeight="1" x14ac:dyDescent="0.25">
      <c r="B784" s="97"/>
      <c r="C784" s="97"/>
      <c r="D784" s="97"/>
      <c r="E784" s="97"/>
      <c r="F784" s="95"/>
      <c r="G784" s="97"/>
    </row>
    <row r="785" spans="2:7" ht="32.25" customHeight="1" x14ac:dyDescent="0.25"/>
    <row r="787" spans="2:7" x14ac:dyDescent="0.25">
      <c r="B787" s="97"/>
      <c r="C787" s="97"/>
      <c r="D787" s="97"/>
      <c r="E787" s="97"/>
      <c r="F787" s="95"/>
      <c r="G787" s="97"/>
    </row>
    <row r="788" spans="2:7" ht="48" customHeight="1" x14ac:dyDescent="0.25"/>
    <row r="789" spans="2:7" x14ac:dyDescent="0.25">
      <c r="B789" s="97"/>
      <c r="C789" s="97"/>
      <c r="D789" s="97"/>
      <c r="E789" s="97"/>
      <c r="F789" s="95"/>
      <c r="G789" s="97"/>
    </row>
    <row r="790" spans="2:7" x14ac:dyDescent="0.25">
      <c r="B790" s="97"/>
      <c r="C790" s="97"/>
      <c r="D790" s="97"/>
      <c r="E790" s="97"/>
      <c r="F790" s="95"/>
      <c r="G790" s="97"/>
    </row>
    <row r="791" spans="2:7" ht="18" customHeight="1" x14ac:dyDescent="0.25"/>
    <row r="792" spans="2:7" ht="50.25" customHeight="1" x14ac:dyDescent="0.25"/>
    <row r="793" spans="2:7" ht="47.25" customHeight="1" x14ac:dyDescent="0.25"/>
    <row r="795" spans="2:7" x14ac:dyDescent="0.25">
      <c r="B795" s="97"/>
      <c r="C795" s="97"/>
      <c r="D795" s="97"/>
      <c r="E795" s="97"/>
      <c r="G795" s="97"/>
    </row>
    <row r="796" spans="2:7" ht="51.75" customHeight="1" x14ac:dyDescent="0.25"/>
    <row r="797" spans="2:7" x14ac:dyDescent="0.25">
      <c r="B797" s="97"/>
      <c r="C797" s="97"/>
      <c r="D797" s="97"/>
      <c r="E797" s="97"/>
      <c r="G797" s="97"/>
    </row>
    <row r="799" spans="2:7" x14ac:dyDescent="0.25">
      <c r="B799" s="97"/>
      <c r="C799" s="97"/>
      <c r="D799" s="97"/>
      <c r="E799" s="97"/>
      <c r="G799" s="97"/>
    </row>
    <row r="801" spans="2:7" ht="50.25" customHeight="1" x14ac:dyDescent="0.25">
      <c r="B801" s="97"/>
      <c r="C801" s="97"/>
      <c r="D801" s="97"/>
      <c r="E801" s="97"/>
      <c r="G801" s="97"/>
    </row>
    <row r="802" spans="2:7" x14ac:dyDescent="0.25">
      <c r="B802" s="97"/>
      <c r="C802" s="97"/>
      <c r="D802" s="97"/>
      <c r="E802" s="97"/>
      <c r="F802" s="95"/>
      <c r="G802" s="97"/>
    </row>
    <row r="803" spans="2:7" ht="32.25" customHeight="1" x14ac:dyDescent="0.25"/>
    <row r="804" spans="2:7" x14ac:dyDescent="0.25">
      <c r="B804" s="97"/>
      <c r="C804" s="97"/>
      <c r="D804" s="97"/>
      <c r="E804" s="97"/>
      <c r="F804" s="95"/>
      <c r="G804" s="97"/>
    </row>
    <row r="805" spans="2:7" x14ac:dyDescent="0.25">
      <c r="B805" s="97"/>
      <c r="C805" s="97"/>
      <c r="D805" s="97"/>
      <c r="E805" s="97"/>
      <c r="G805" s="97"/>
    </row>
    <row r="806" spans="2:7" ht="53.25" customHeight="1" x14ac:dyDescent="0.25">
      <c r="B806" s="97"/>
      <c r="C806" s="97"/>
      <c r="D806" s="97"/>
      <c r="E806" s="97"/>
      <c r="F806" s="95"/>
      <c r="G806" s="97"/>
    </row>
    <row r="808" spans="2:7" ht="66" customHeight="1" x14ac:dyDescent="0.25">
      <c r="B808" s="97"/>
      <c r="C808" s="97"/>
      <c r="D808" s="97"/>
      <c r="E808" s="97"/>
      <c r="F808" s="95"/>
      <c r="G808" s="97"/>
    </row>
    <row r="809" spans="2:7" ht="51" customHeight="1" x14ac:dyDescent="0.25">
      <c r="B809" s="97"/>
      <c r="C809" s="97"/>
      <c r="D809" s="97"/>
      <c r="E809" s="97"/>
      <c r="F809" s="95"/>
      <c r="G809" s="97"/>
    </row>
    <row r="811" spans="2:7" x14ac:dyDescent="0.25">
      <c r="B811" s="97"/>
      <c r="C811" s="97"/>
      <c r="D811" s="97"/>
      <c r="E811" s="97"/>
      <c r="F811" s="95"/>
      <c r="G811" s="97"/>
    </row>
    <row r="812" spans="2:7" x14ac:dyDescent="0.25">
      <c r="B812" s="97"/>
      <c r="C812" s="97"/>
      <c r="D812" s="97"/>
      <c r="E812" s="97"/>
      <c r="F812" s="95"/>
      <c r="G812" s="97"/>
    </row>
    <row r="819" spans="2:7" x14ac:dyDescent="0.25">
      <c r="B819" s="97"/>
      <c r="C819" s="97"/>
      <c r="D819" s="97"/>
      <c r="E819" s="97"/>
      <c r="F819" s="95"/>
      <c r="G819" s="97"/>
    </row>
    <row r="821" spans="2:7" ht="115.5" customHeight="1" x14ac:dyDescent="0.25">
      <c r="B821" s="97"/>
      <c r="C821" s="97"/>
      <c r="D821" s="97"/>
      <c r="E821" s="97"/>
      <c r="G821" s="97"/>
    </row>
    <row r="822" spans="2:7" x14ac:dyDescent="0.25">
      <c r="B822" s="97"/>
      <c r="C822" s="97"/>
      <c r="D822" s="97"/>
      <c r="E822" s="97"/>
      <c r="G822" s="97"/>
    </row>
    <row r="823" spans="2:7" ht="131.25" customHeight="1" x14ac:dyDescent="0.25">
      <c r="B823" s="97"/>
      <c r="C823" s="97"/>
      <c r="D823" s="97"/>
      <c r="E823" s="97"/>
      <c r="G823" s="97"/>
    </row>
    <row r="824" spans="2:7" x14ac:dyDescent="0.25">
      <c r="B824" s="97"/>
      <c r="C824" s="97"/>
      <c r="D824" s="97"/>
      <c r="E824" s="97"/>
      <c r="G824" s="97"/>
    </row>
    <row r="825" spans="2:7" ht="38.25" customHeight="1" x14ac:dyDescent="0.25"/>
    <row r="827" spans="2:7" ht="78" customHeight="1" x14ac:dyDescent="0.25"/>
    <row r="828" spans="2:7" ht="22.5" customHeight="1" x14ac:dyDescent="0.25">
      <c r="B828" s="97"/>
      <c r="C828" s="97"/>
      <c r="D828" s="97"/>
      <c r="E828" s="97"/>
      <c r="F828" s="95"/>
      <c r="G828" s="97"/>
    </row>
    <row r="829" spans="2:7" x14ac:dyDescent="0.25">
      <c r="B829" s="97"/>
      <c r="C829" s="97"/>
      <c r="D829" s="97"/>
      <c r="E829" s="97"/>
      <c r="F829" s="95"/>
      <c r="G829" s="97"/>
    </row>
    <row r="830" spans="2:7" ht="24" customHeight="1" x14ac:dyDescent="0.25">
      <c r="B830" s="97"/>
      <c r="C830" s="97"/>
      <c r="D830" s="97"/>
      <c r="E830" s="97"/>
      <c r="F830" s="95"/>
      <c r="G830" s="97"/>
    </row>
    <row r="831" spans="2:7" ht="66" customHeight="1" x14ac:dyDescent="0.25">
      <c r="B831" s="97"/>
      <c r="C831" s="97"/>
      <c r="D831" s="97"/>
      <c r="E831" s="97"/>
      <c r="F831" s="95"/>
      <c r="G831" s="97"/>
    </row>
    <row r="835" spans="2:7" x14ac:dyDescent="0.25">
      <c r="B835" s="97"/>
      <c r="C835" s="97"/>
      <c r="D835" s="97"/>
      <c r="E835" s="97"/>
      <c r="F835" s="95"/>
      <c r="G835" s="97"/>
    </row>
    <row r="836" spans="2:7" x14ac:dyDescent="0.25">
      <c r="B836" s="97"/>
      <c r="C836" s="97"/>
      <c r="D836" s="97"/>
      <c r="E836" s="97"/>
      <c r="F836" s="95"/>
      <c r="G836" s="97"/>
    </row>
    <row r="838" spans="2:7" ht="18" customHeight="1" x14ac:dyDescent="0.25"/>
    <row r="839" spans="2:7" x14ac:dyDescent="0.25">
      <c r="B839" s="97"/>
      <c r="C839" s="97"/>
      <c r="D839" s="97"/>
      <c r="E839" s="97"/>
      <c r="G839" s="97"/>
    </row>
    <row r="846" spans="2:7" x14ac:dyDescent="0.25">
      <c r="B846" s="97"/>
      <c r="C846" s="97"/>
      <c r="D846" s="97"/>
      <c r="E846" s="97"/>
      <c r="F846" s="95"/>
      <c r="G846" s="97"/>
    </row>
    <row r="847" spans="2:7" ht="22.5" customHeight="1" x14ac:dyDescent="0.25"/>
    <row r="848" spans="2:7" ht="48" customHeight="1" x14ac:dyDescent="0.25"/>
    <row r="849" spans="2:7" ht="21" customHeight="1" x14ac:dyDescent="0.25">
      <c r="B849" s="97"/>
      <c r="C849" s="97"/>
      <c r="D849" s="97"/>
      <c r="E849" s="97"/>
      <c r="G849" s="97"/>
    </row>
    <row r="850" spans="2:7" ht="51" customHeight="1" x14ac:dyDescent="0.25"/>
    <row r="853" spans="2:7" x14ac:dyDescent="0.25">
      <c r="B853" s="97"/>
      <c r="C853" s="97"/>
      <c r="D853" s="97"/>
      <c r="E853" s="97"/>
      <c r="G853" s="97"/>
    </row>
    <row r="854" spans="2:7" ht="28.5" customHeight="1" x14ac:dyDescent="0.25"/>
    <row r="855" spans="2:7" ht="23.25" customHeight="1" x14ac:dyDescent="0.25"/>
    <row r="856" spans="2:7" x14ac:dyDescent="0.25">
      <c r="B856" s="97"/>
      <c r="C856" s="97"/>
      <c r="D856" s="97"/>
      <c r="E856" s="97"/>
      <c r="F856" s="95"/>
      <c r="G856" s="97"/>
    </row>
    <row r="857" spans="2:7" x14ac:dyDescent="0.25">
      <c r="B857" s="97"/>
      <c r="C857" s="97"/>
      <c r="D857" s="97"/>
      <c r="E857" s="97"/>
      <c r="G857" s="97"/>
    </row>
    <row r="860" spans="2:7" x14ac:dyDescent="0.25">
      <c r="B860" s="97"/>
      <c r="C860" s="97"/>
      <c r="D860" s="97"/>
      <c r="E860" s="97"/>
      <c r="F860" s="95"/>
      <c r="G860" s="97"/>
    </row>
    <row r="862" spans="2:7" x14ac:dyDescent="0.25">
      <c r="B862" s="97"/>
      <c r="C862" s="97"/>
      <c r="D862" s="97"/>
      <c r="E862" s="97"/>
      <c r="G862" s="97"/>
    </row>
    <row r="864" spans="2:7" x14ac:dyDescent="0.25">
      <c r="B864" s="97"/>
      <c r="C864" s="97"/>
      <c r="D864" s="97"/>
      <c r="E864" s="97"/>
      <c r="F864" s="95"/>
      <c r="G864" s="97"/>
    </row>
    <row r="865" spans="2:7" ht="27" customHeight="1" x14ac:dyDescent="0.25"/>
    <row r="867" spans="2:7" x14ac:dyDescent="0.25">
      <c r="B867" s="97"/>
      <c r="C867" s="97"/>
      <c r="D867" s="97"/>
      <c r="E867" s="97"/>
      <c r="G867" s="97"/>
    </row>
    <row r="869" spans="2:7" x14ac:dyDescent="0.25">
      <c r="B869" s="97"/>
      <c r="C869" s="97"/>
      <c r="D869" s="97"/>
      <c r="E869" s="97"/>
      <c r="F869" s="95"/>
      <c r="G869" s="97"/>
    </row>
    <row r="872" spans="2:7" x14ac:dyDescent="0.25">
      <c r="B872" s="97"/>
      <c r="C872" s="97"/>
      <c r="D872" s="97"/>
      <c r="E872" s="97"/>
      <c r="G872" s="97"/>
    </row>
    <row r="874" spans="2:7" x14ac:dyDescent="0.25">
      <c r="B874" s="97"/>
      <c r="C874" s="97"/>
      <c r="D874" s="97"/>
      <c r="E874" s="97"/>
      <c r="F874" s="95"/>
      <c r="G874" s="97"/>
    </row>
    <row r="875" spans="2:7" ht="53.25" customHeight="1" x14ac:dyDescent="0.25">
      <c r="B875" s="97"/>
      <c r="C875" s="97"/>
      <c r="D875" s="97"/>
      <c r="E875" s="97"/>
      <c r="G875" s="97"/>
    </row>
    <row r="877" spans="2:7" x14ac:dyDescent="0.25">
      <c r="B877" s="97"/>
      <c r="C877" s="97"/>
      <c r="D877" s="97"/>
      <c r="E877" s="97"/>
      <c r="G877" s="97"/>
    </row>
    <row r="879" spans="2:7" ht="48" customHeight="1" x14ac:dyDescent="0.25">
      <c r="B879" s="97"/>
      <c r="C879" s="97"/>
      <c r="D879" s="97"/>
      <c r="E879" s="97"/>
      <c r="F879" s="95"/>
      <c r="G879" s="97"/>
    </row>
    <row r="880" spans="2:7" x14ac:dyDescent="0.25">
      <c r="B880" s="97"/>
      <c r="C880" s="97"/>
      <c r="D880" s="97"/>
      <c r="E880" s="97"/>
      <c r="G880" s="97"/>
    </row>
    <row r="881" spans="2:7" x14ac:dyDescent="0.25">
      <c r="B881" s="97"/>
      <c r="C881" s="97"/>
      <c r="D881" s="97"/>
      <c r="E881" s="97"/>
      <c r="G881" s="97"/>
    </row>
    <row r="882" spans="2:7" x14ac:dyDescent="0.25">
      <c r="B882" s="97"/>
      <c r="C882" s="97"/>
      <c r="D882" s="97"/>
      <c r="E882" s="97"/>
      <c r="F882" s="95"/>
      <c r="G882" s="97"/>
    </row>
    <row r="883" spans="2:7" ht="19.5" customHeight="1" x14ac:dyDescent="0.25"/>
    <row r="884" spans="2:7" x14ac:dyDescent="0.25">
      <c r="B884" s="97"/>
      <c r="C884" s="97"/>
      <c r="D884" s="97"/>
      <c r="E884" s="97"/>
      <c r="F884" s="95"/>
      <c r="G884" s="97"/>
    </row>
    <row r="887" spans="2:7" x14ac:dyDescent="0.25">
      <c r="B887" s="97"/>
      <c r="C887" s="97"/>
      <c r="D887" s="97"/>
      <c r="E887" s="97"/>
      <c r="F887" s="95"/>
      <c r="G887" s="97"/>
    </row>
    <row r="888" spans="2:7" ht="50.25" customHeight="1" x14ac:dyDescent="0.25">
      <c r="B888" s="97"/>
      <c r="C888" s="97"/>
      <c r="D888" s="97"/>
      <c r="E888" s="97"/>
      <c r="F888" s="95"/>
      <c r="G888" s="97"/>
    </row>
    <row r="889" spans="2:7" x14ac:dyDescent="0.25">
      <c r="B889" s="97"/>
      <c r="C889" s="97"/>
      <c r="D889" s="97"/>
      <c r="E889" s="97"/>
      <c r="G889" s="97"/>
    </row>
    <row r="893" spans="2:7" ht="48.75" customHeight="1" x14ac:dyDescent="0.25">
      <c r="B893" s="97"/>
      <c r="C893" s="97"/>
      <c r="D893" s="97"/>
      <c r="E893" s="97"/>
      <c r="G893" s="97"/>
    </row>
    <row r="896" spans="2:7" x14ac:dyDescent="0.25">
      <c r="B896" s="97"/>
      <c r="C896" s="97"/>
      <c r="D896" s="97"/>
      <c r="E896" s="97"/>
      <c r="F896" s="95"/>
      <c r="G896" s="97"/>
    </row>
    <row r="898" spans="2:7" ht="54.75" customHeight="1" x14ac:dyDescent="0.25"/>
    <row r="900" spans="2:7" x14ac:dyDescent="0.25">
      <c r="B900" s="97"/>
      <c r="C900" s="97"/>
      <c r="D900" s="97"/>
      <c r="E900" s="97"/>
      <c r="F900" s="95"/>
      <c r="G900" s="97"/>
    </row>
    <row r="901" spans="2:7" ht="36.75" customHeight="1" x14ac:dyDescent="0.25">
      <c r="B901" s="97"/>
      <c r="C901" s="97"/>
      <c r="D901" s="97"/>
      <c r="E901" s="97"/>
      <c r="G901" s="97"/>
    </row>
    <row r="903" spans="2:7" ht="49.5" customHeight="1" x14ac:dyDescent="0.25">
      <c r="B903" s="97"/>
      <c r="C903" s="97"/>
      <c r="D903" s="97"/>
      <c r="E903" s="97"/>
      <c r="G903" s="97"/>
    </row>
    <row r="904" spans="2:7" x14ac:dyDescent="0.25">
      <c r="B904" s="97"/>
      <c r="C904" s="97"/>
      <c r="D904" s="97"/>
      <c r="E904" s="97"/>
      <c r="G904" s="97"/>
    </row>
    <row r="905" spans="2:7" x14ac:dyDescent="0.25">
      <c r="B905" s="97"/>
      <c r="C905" s="97"/>
      <c r="D905" s="97"/>
      <c r="E905" s="97"/>
      <c r="G905" s="97"/>
    </row>
    <row r="906" spans="2:7" ht="32.25" customHeight="1" x14ac:dyDescent="0.25">
      <c r="B906" s="97"/>
      <c r="C906" s="97"/>
      <c r="D906" s="97"/>
      <c r="E906" s="97"/>
      <c r="G906" s="97"/>
    </row>
    <row r="907" spans="2:7" ht="51" customHeight="1" x14ac:dyDescent="0.25"/>
    <row r="908" spans="2:7" x14ac:dyDescent="0.25">
      <c r="B908" s="97"/>
      <c r="C908" s="97"/>
      <c r="D908" s="97"/>
      <c r="E908" s="97"/>
      <c r="F908" s="95"/>
      <c r="G908" s="97"/>
    </row>
    <row r="910" spans="2:7" x14ac:dyDescent="0.25">
      <c r="B910" s="97"/>
      <c r="C910" s="97"/>
      <c r="D910" s="97"/>
      <c r="E910" s="97"/>
      <c r="F910" s="95"/>
      <c r="G910" s="97"/>
    </row>
    <row r="911" spans="2:7" x14ac:dyDescent="0.25">
      <c r="B911" s="97"/>
      <c r="C911" s="97"/>
      <c r="D911" s="97"/>
      <c r="E911" s="97"/>
      <c r="F911" s="95"/>
      <c r="G911" s="97"/>
    </row>
    <row r="912" spans="2:7" x14ac:dyDescent="0.25">
      <c r="B912" s="97"/>
      <c r="C912" s="97"/>
      <c r="D912" s="97"/>
      <c r="E912" s="97"/>
      <c r="F912" s="95"/>
      <c r="G912" s="97"/>
    </row>
    <row r="913" spans="2:7" x14ac:dyDescent="0.25">
      <c r="B913" s="97"/>
      <c r="C913" s="97"/>
      <c r="D913" s="97"/>
      <c r="E913" s="97"/>
      <c r="F913" s="95"/>
      <c r="G913" s="97"/>
    </row>
    <row r="915" spans="2:7" ht="50.25" customHeight="1" x14ac:dyDescent="0.25">
      <c r="B915" s="97"/>
      <c r="C915" s="97"/>
      <c r="D915" s="97"/>
      <c r="E915" s="97"/>
      <c r="F915" s="95"/>
      <c r="G915" s="97"/>
    </row>
    <row r="917" spans="2:7" x14ac:dyDescent="0.25">
      <c r="B917" s="97"/>
      <c r="C917" s="97"/>
      <c r="D917" s="97"/>
      <c r="E917" s="97"/>
      <c r="F917" s="95"/>
      <c r="G917" s="97"/>
    </row>
    <row r="918" spans="2:7" x14ac:dyDescent="0.25">
      <c r="B918" s="97"/>
      <c r="C918" s="97"/>
      <c r="D918" s="97"/>
      <c r="E918" s="97"/>
      <c r="F918" s="95"/>
      <c r="G918" s="97"/>
    </row>
    <row r="919" spans="2:7" ht="36" customHeight="1" x14ac:dyDescent="0.25">
      <c r="B919" s="97"/>
      <c r="C919" s="97"/>
      <c r="D919" s="97"/>
      <c r="E919" s="97"/>
      <c r="G919" s="97"/>
    </row>
    <row r="920" spans="2:7" x14ac:dyDescent="0.25">
      <c r="B920" s="97"/>
      <c r="C920" s="97"/>
      <c r="D920" s="97"/>
      <c r="E920" s="97"/>
      <c r="F920" s="95"/>
      <c r="G920" s="97"/>
    </row>
    <row r="921" spans="2:7" x14ac:dyDescent="0.25">
      <c r="B921" s="97"/>
      <c r="C921" s="97"/>
      <c r="D921" s="97"/>
      <c r="E921" s="97"/>
      <c r="G921" s="97"/>
    </row>
    <row r="924" spans="2:7" x14ac:dyDescent="0.25">
      <c r="B924" s="97"/>
      <c r="C924" s="97"/>
      <c r="D924" s="97"/>
      <c r="E924" s="97"/>
      <c r="G924" s="97"/>
    </row>
    <row r="925" spans="2:7" x14ac:dyDescent="0.25">
      <c r="B925" s="97"/>
      <c r="C925" s="97"/>
      <c r="D925" s="97"/>
      <c r="E925" s="97"/>
      <c r="G925" s="97"/>
    </row>
    <row r="926" spans="2:7" x14ac:dyDescent="0.25">
      <c r="B926" s="97"/>
      <c r="C926" s="97"/>
      <c r="D926" s="97"/>
      <c r="E926" s="97"/>
      <c r="F926" s="95"/>
      <c r="G926" s="97"/>
    </row>
    <row r="927" spans="2:7" ht="24" customHeight="1" x14ac:dyDescent="0.25">
      <c r="B927" s="97"/>
      <c r="C927" s="97"/>
      <c r="D927" s="97"/>
      <c r="E927" s="97"/>
      <c r="G927" s="97"/>
    </row>
    <row r="928" spans="2:7" x14ac:dyDescent="0.25">
      <c r="B928" s="97"/>
      <c r="C928" s="97"/>
      <c r="D928" s="97"/>
      <c r="E928" s="97"/>
      <c r="F928" s="95"/>
      <c r="G928" s="97"/>
    </row>
    <row r="929" spans="2:7" ht="113.25" customHeight="1" x14ac:dyDescent="0.25">
      <c r="B929" s="97"/>
      <c r="C929" s="97"/>
      <c r="D929" s="97"/>
      <c r="E929" s="97"/>
      <c r="G929" s="97"/>
    </row>
    <row r="930" spans="2:7" ht="27.75" customHeight="1" x14ac:dyDescent="0.25"/>
    <row r="931" spans="2:7" ht="51.75" customHeight="1" x14ac:dyDescent="0.25">
      <c r="B931" s="97"/>
      <c r="C931" s="97"/>
      <c r="D931" s="97"/>
      <c r="E931" s="97"/>
      <c r="F931" s="95"/>
      <c r="G931" s="97"/>
    </row>
    <row r="932" spans="2:7" ht="47.25" customHeight="1" x14ac:dyDescent="0.25">
      <c r="B932" s="97"/>
      <c r="C932" s="97"/>
      <c r="D932" s="97"/>
      <c r="E932" s="97"/>
      <c r="F932" s="95"/>
      <c r="G932" s="97"/>
    </row>
    <row r="933" spans="2:7" x14ac:dyDescent="0.25">
      <c r="B933" s="97"/>
      <c r="C933" s="97"/>
      <c r="D933" s="97"/>
      <c r="E933" s="97"/>
      <c r="F933" s="95"/>
      <c r="G933" s="97"/>
    </row>
    <row r="934" spans="2:7" ht="37.5" customHeight="1" x14ac:dyDescent="0.25">
      <c r="B934" s="97"/>
      <c r="C934" s="97"/>
      <c r="D934" s="97"/>
      <c r="E934" s="97"/>
      <c r="F934" s="95"/>
      <c r="G934" s="97"/>
    </row>
    <row r="935" spans="2:7" x14ac:dyDescent="0.25">
      <c r="B935" s="97"/>
      <c r="C935" s="97"/>
      <c r="D935" s="97"/>
      <c r="E935" s="97"/>
      <c r="F935" s="95"/>
      <c r="G935" s="97"/>
    </row>
    <row r="936" spans="2:7" ht="50.25" customHeight="1" x14ac:dyDescent="0.25">
      <c r="B936" s="97"/>
      <c r="C936" s="97"/>
      <c r="D936" s="97"/>
      <c r="E936" s="97"/>
      <c r="F936" s="95"/>
      <c r="G936" s="97"/>
    </row>
    <row r="937" spans="2:7" ht="48" customHeight="1" x14ac:dyDescent="0.25"/>
    <row r="938" spans="2:7" x14ac:dyDescent="0.25">
      <c r="B938" s="97"/>
      <c r="C938" s="97"/>
      <c r="D938" s="97"/>
      <c r="E938" s="97"/>
      <c r="F938" s="95"/>
      <c r="G938" s="97"/>
    </row>
    <row r="939" spans="2:7" ht="34.5" customHeight="1" x14ac:dyDescent="0.25"/>
    <row r="940" spans="2:7" x14ac:dyDescent="0.25">
      <c r="B940" s="97"/>
      <c r="C940" s="97"/>
      <c r="D940" s="97"/>
      <c r="E940" s="97"/>
      <c r="F940" s="95"/>
      <c r="G940" s="97"/>
    </row>
    <row r="941" spans="2:7" x14ac:dyDescent="0.25">
      <c r="B941" s="97"/>
      <c r="C941" s="97"/>
      <c r="D941" s="97"/>
      <c r="E941" s="97"/>
      <c r="F941" s="95"/>
      <c r="G941" s="97"/>
    </row>
    <row r="942" spans="2:7" x14ac:dyDescent="0.25">
      <c r="B942" s="97"/>
      <c r="C942" s="97"/>
      <c r="D942" s="97"/>
      <c r="E942" s="97"/>
      <c r="G942" s="97"/>
    </row>
    <row r="943" spans="2:7" x14ac:dyDescent="0.25">
      <c r="B943" s="97"/>
      <c r="C943" s="97"/>
      <c r="D943" s="97"/>
      <c r="E943" s="97"/>
      <c r="F943" s="95"/>
      <c r="G943" s="97"/>
    </row>
    <row r="945" spans="2:7" ht="53.25" customHeight="1" x14ac:dyDescent="0.25"/>
    <row r="946" spans="2:7" x14ac:dyDescent="0.25">
      <c r="B946" s="97"/>
      <c r="C946" s="97"/>
      <c r="D946" s="97"/>
      <c r="E946" s="97"/>
      <c r="G946" s="97"/>
    </row>
    <row r="947" spans="2:7" ht="36.75" customHeight="1" x14ac:dyDescent="0.25"/>
    <row r="949" spans="2:7" x14ac:dyDescent="0.25">
      <c r="B949" s="97"/>
      <c r="C949" s="97"/>
      <c r="D949" s="97"/>
      <c r="E949" s="97"/>
      <c r="F949" s="95"/>
      <c r="G949" s="97"/>
    </row>
    <row r="950" spans="2:7" ht="53.25" customHeight="1" x14ac:dyDescent="0.25"/>
    <row r="951" spans="2:7" ht="38.25" customHeight="1" x14ac:dyDescent="0.25"/>
    <row r="952" spans="2:7" ht="112.5" customHeight="1" x14ac:dyDescent="0.25"/>
    <row r="953" spans="2:7" ht="24" customHeight="1" x14ac:dyDescent="0.25">
      <c r="B953" s="97"/>
      <c r="C953" s="97"/>
      <c r="D953" s="97"/>
      <c r="E953" s="97"/>
      <c r="F953" s="95"/>
      <c r="G953" s="97"/>
    </row>
    <row r="954" spans="2:7" ht="52.5" customHeight="1" x14ac:dyDescent="0.25">
      <c r="B954" s="97"/>
      <c r="C954" s="97"/>
      <c r="D954" s="97"/>
      <c r="E954" s="97"/>
      <c r="G954" s="97"/>
    </row>
    <row r="955" spans="2:7" ht="51" customHeight="1" x14ac:dyDescent="0.25"/>
    <row r="957" spans="2:7" ht="33" customHeight="1" x14ac:dyDescent="0.25"/>
    <row r="959" spans="2:7" ht="47.25" customHeight="1" x14ac:dyDescent="0.25"/>
    <row r="960" spans="2:7" ht="54.75" customHeight="1" x14ac:dyDescent="0.25">
      <c r="B960" s="97"/>
      <c r="C960" s="97"/>
      <c r="D960" s="97"/>
      <c r="E960" s="97"/>
      <c r="F960" s="95"/>
      <c r="G960" s="97"/>
    </row>
    <row r="961" spans="2:7" x14ac:dyDescent="0.25">
      <c r="B961" s="97"/>
      <c r="C961" s="97"/>
      <c r="D961" s="97"/>
      <c r="E961" s="97"/>
      <c r="F961" s="95"/>
      <c r="G961" s="97"/>
    </row>
    <row r="962" spans="2:7" ht="42.75" customHeight="1" x14ac:dyDescent="0.25"/>
    <row r="963" spans="2:7" x14ac:dyDescent="0.25">
      <c r="B963" s="97"/>
      <c r="C963" s="97"/>
      <c r="D963" s="97"/>
      <c r="E963" s="97"/>
      <c r="G963" s="97"/>
    </row>
    <row r="965" spans="2:7" x14ac:dyDescent="0.25">
      <c r="B965" s="97"/>
      <c r="C965" s="97"/>
      <c r="D965" s="97"/>
      <c r="E965" s="97"/>
      <c r="G965" s="97"/>
    </row>
    <row r="966" spans="2:7" x14ac:dyDescent="0.25">
      <c r="B966" s="97"/>
      <c r="C966" s="97"/>
      <c r="D966" s="97"/>
      <c r="E966" s="97"/>
      <c r="G966" s="97"/>
    </row>
    <row r="968" spans="2:7" ht="50.25" customHeight="1" x14ac:dyDescent="0.25">
      <c r="B968" s="97"/>
      <c r="C968" s="97"/>
      <c r="D968" s="97"/>
      <c r="E968" s="97"/>
      <c r="F968" s="95"/>
      <c r="G968" s="97"/>
    </row>
    <row r="970" spans="2:7" x14ac:dyDescent="0.25">
      <c r="B970" s="97"/>
      <c r="C970" s="97"/>
      <c r="D970" s="97"/>
      <c r="E970" s="97"/>
      <c r="F970" s="95"/>
      <c r="G970" s="97"/>
    </row>
    <row r="972" spans="2:7" ht="52.5" customHeight="1" x14ac:dyDescent="0.25">
      <c r="B972" s="97"/>
      <c r="C972" s="97"/>
      <c r="D972" s="97"/>
      <c r="E972" s="97"/>
      <c r="F972" s="95"/>
      <c r="G972" s="97"/>
    </row>
    <row r="973" spans="2:7" x14ac:dyDescent="0.25">
      <c r="B973" s="97"/>
      <c r="C973" s="97"/>
      <c r="D973" s="97"/>
      <c r="E973" s="97"/>
      <c r="F973" s="95"/>
      <c r="G973" s="97"/>
    </row>
    <row r="976" spans="2:7" x14ac:dyDescent="0.25">
      <c r="B976" s="97"/>
      <c r="C976" s="97"/>
      <c r="D976" s="97"/>
      <c r="E976" s="97"/>
      <c r="G976" s="97"/>
    </row>
    <row r="979" spans="2:7" ht="79.5" customHeight="1" x14ac:dyDescent="0.25">
      <c r="B979" s="97"/>
      <c r="C979" s="97"/>
      <c r="D979" s="97"/>
      <c r="E979" s="97"/>
      <c r="F979" s="95"/>
      <c r="G979" s="97"/>
    </row>
    <row r="980" spans="2:7" ht="27.75" customHeight="1" x14ac:dyDescent="0.25"/>
    <row r="982" spans="2:7" x14ac:dyDescent="0.25">
      <c r="B982" s="97"/>
      <c r="C982" s="97"/>
      <c r="D982" s="97"/>
      <c r="E982" s="97"/>
      <c r="G982" s="97"/>
    </row>
    <row r="983" spans="2:7" x14ac:dyDescent="0.25">
      <c r="B983" s="97"/>
      <c r="C983" s="97"/>
      <c r="D983" s="97"/>
      <c r="E983" s="97"/>
      <c r="F983" s="95"/>
      <c r="G983" s="97"/>
    </row>
    <row r="985" spans="2:7" x14ac:dyDescent="0.25">
      <c r="B985" s="97"/>
      <c r="C985" s="97"/>
      <c r="D985" s="97"/>
      <c r="E985" s="97"/>
      <c r="G985" s="97"/>
    </row>
    <row r="987" spans="2:7" ht="53.25" customHeight="1" x14ac:dyDescent="0.25">
      <c r="B987" s="97"/>
      <c r="C987" s="97"/>
      <c r="D987" s="97"/>
      <c r="E987" s="97"/>
      <c r="G987" s="97"/>
    </row>
    <row r="989" spans="2:7" ht="42.75" customHeight="1" x14ac:dyDescent="0.25">
      <c r="B989" s="97"/>
      <c r="C989" s="97"/>
      <c r="D989" s="97"/>
      <c r="E989" s="97"/>
      <c r="F989" s="95"/>
      <c r="G989" s="97"/>
    </row>
    <row r="990" spans="2:7" x14ac:dyDescent="0.25">
      <c r="B990" s="97"/>
      <c r="C990" s="97"/>
      <c r="D990" s="97"/>
      <c r="E990" s="97"/>
      <c r="F990" s="95"/>
      <c r="G990" s="97"/>
    </row>
    <row r="991" spans="2:7" ht="113.25" customHeight="1" x14ac:dyDescent="0.25"/>
    <row r="992" spans="2:7" ht="18.75" customHeight="1" x14ac:dyDescent="0.25">
      <c r="B992" s="97"/>
      <c r="C992" s="97"/>
      <c r="D992" s="97"/>
      <c r="E992" s="97"/>
      <c r="F992" s="95"/>
      <c r="G992" s="97"/>
    </row>
    <row r="993" spans="2:7" x14ac:dyDescent="0.25">
      <c r="B993" s="97"/>
      <c r="C993" s="97"/>
      <c r="D993" s="97"/>
      <c r="E993" s="97"/>
      <c r="G993" s="97"/>
    </row>
    <row r="994" spans="2:7" x14ac:dyDescent="0.25">
      <c r="B994" s="97"/>
      <c r="C994" s="97"/>
      <c r="D994" s="97"/>
      <c r="E994" s="97"/>
      <c r="F994" s="95"/>
      <c r="G994" s="97"/>
    </row>
    <row r="995" spans="2:7" x14ac:dyDescent="0.25">
      <c r="B995" s="97"/>
      <c r="C995" s="97"/>
      <c r="D995" s="97"/>
      <c r="E995" s="97"/>
      <c r="G995" s="97"/>
    </row>
    <row r="996" spans="2:7" x14ac:dyDescent="0.25">
      <c r="B996" s="97"/>
      <c r="C996" s="97"/>
      <c r="D996" s="97"/>
      <c r="E996" s="97"/>
      <c r="F996" s="95"/>
      <c r="G996" s="97"/>
    </row>
    <row r="997" spans="2:7" x14ac:dyDescent="0.25">
      <c r="B997" s="97"/>
      <c r="C997" s="97"/>
      <c r="D997" s="97"/>
      <c r="E997" s="97"/>
      <c r="F997" s="95"/>
      <c r="G997" s="97"/>
    </row>
    <row r="998" spans="2:7" ht="53.25" customHeight="1" x14ac:dyDescent="0.25"/>
    <row r="999" spans="2:7" x14ac:dyDescent="0.25">
      <c r="B999" s="97"/>
      <c r="C999" s="97"/>
      <c r="D999" s="97"/>
      <c r="E999" s="97"/>
      <c r="F999" s="95"/>
      <c r="G999" s="97"/>
    </row>
    <row r="1000" spans="2:7" x14ac:dyDescent="0.25">
      <c r="B1000" s="97"/>
      <c r="C1000" s="97"/>
      <c r="D1000" s="97"/>
      <c r="E1000" s="97"/>
      <c r="F1000" s="95"/>
      <c r="G1000" s="97"/>
    </row>
    <row r="1001" spans="2:7" x14ac:dyDescent="0.25">
      <c r="B1001" s="97"/>
      <c r="C1001" s="97"/>
      <c r="D1001" s="97"/>
      <c r="E1001" s="97"/>
      <c r="F1001" s="95"/>
      <c r="G1001" s="97"/>
    </row>
    <row r="1002" spans="2:7" ht="51" customHeight="1" x14ac:dyDescent="0.25">
      <c r="B1002" s="97"/>
      <c r="C1002" s="97"/>
      <c r="D1002" s="97"/>
      <c r="E1002" s="97"/>
      <c r="F1002" s="95"/>
      <c r="G1002" s="97"/>
    </row>
    <row r="1003" spans="2:7" x14ac:dyDescent="0.25">
      <c r="B1003" s="97"/>
      <c r="C1003" s="97"/>
      <c r="D1003" s="97"/>
      <c r="E1003" s="97"/>
      <c r="G1003" s="97"/>
    </row>
    <row r="1005" spans="2:7" x14ac:dyDescent="0.25">
      <c r="B1005" s="97"/>
      <c r="C1005" s="97"/>
      <c r="D1005" s="97"/>
      <c r="E1005" s="97"/>
      <c r="G1005" s="97"/>
    </row>
    <row r="1007" spans="2:7" x14ac:dyDescent="0.25">
      <c r="B1007" s="97"/>
      <c r="C1007" s="97"/>
      <c r="D1007" s="97"/>
      <c r="E1007" s="97"/>
      <c r="F1007" s="95"/>
      <c r="G1007" s="97"/>
    </row>
    <row r="1008" spans="2:7" ht="27" customHeight="1" x14ac:dyDescent="0.25"/>
    <row r="1009" spans="2:7" ht="17.25" customHeight="1" x14ac:dyDescent="0.25">
      <c r="B1009" s="97"/>
      <c r="C1009" s="97"/>
      <c r="D1009" s="97"/>
      <c r="E1009" s="97"/>
      <c r="G1009" s="97"/>
    </row>
    <row r="1010" spans="2:7" x14ac:dyDescent="0.25">
      <c r="B1010" s="97"/>
      <c r="C1010" s="97"/>
      <c r="D1010" s="97"/>
      <c r="E1010" s="97"/>
      <c r="F1010" s="95"/>
      <c r="G1010" s="97"/>
    </row>
    <row r="1011" spans="2:7" ht="38.25" customHeight="1" x14ac:dyDescent="0.25"/>
    <row r="1012" spans="2:7" x14ac:dyDescent="0.25">
      <c r="B1012" s="97"/>
      <c r="C1012" s="97"/>
      <c r="D1012" s="97"/>
      <c r="E1012" s="97"/>
      <c r="F1012" s="95"/>
      <c r="G1012" s="97"/>
    </row>
    <row r="1013" spans="2:7" ht="20.25" customHeight="1" x14ac:dyDescent="0.25">
      <c r="B1013" s="97"/>
      <c r="C1013" s="97"/>
      <c r="D1013" s="97"/>
      <c r="E1013" s="97"/>
      <c r="G1013" s="97"/>
    </row>
    <row r="1015" spans="2:7" ht="127.5" customHeight="1" x14ac:dyDescent="0.25"/>
    <row r="1016" spans="2:7" ht="42" customHeight="1" x14ac:dyDescent="0.25">
      <c r="B1016" s="97"/>
      <c r="C1016" s="97"/>
      <c r="D1016" s="97"/>
      <c r="E1016" s="97"/>
      <c r="F1016" s="95"/>
      <c r="G1016" s="97"/>
    </row>
    <row r="1018" spans="2:7" ht="42" customHeight="1" x14ac:dyDescent="0.25"/>
    <row r="1019" spans="2:7" ht="129.75" customHeight="1" x14ac:dyDescent="0.25">
      <c r="B1019" s="97"/>
      <c r="C1019" s="97"/>
      <c r="D1019" s="97"/>
      <c r="E1019" s="97"/>
      <c r="G1019" s="97"/>
    </row>
    <row r="1020" spans="2:7" ht="27" customHeight="1" x14ac:dyDescent="0.25">
      <c r="B1020" s="97"/>
      <c r="C1020" s="97"/>
      <c r="D1020" s="97"/>
      <c r="E1020" s="97"/>
      <c r="F1020" s="95"/>
      <c r="G1020" s="97"/>
    </row>
    <row r="1021" spans="2:7" ht="44.25" customHeight="1" x14ac:dyDescent="0.25">
      <c r="B1021" s="97"/>
      <c r="C1021" s="97"/>
      <c r="D1021" s="97"/>
      <c r="E1021" s="97"/>
      <c r="G1021" s="97"/>
    </row>
    <row r="1026" spans="2:7" ht="33" customHeight="1" x14ac:dyDescent="0.25">
      <c r="B1026" s="97"/>
      <c r="C1026" s="97"/>
      <c r="D1026" s="97"/>
      <c r="E1026" s="97"/>
      <c r="F1026" s="95"/>
      <c r="G1026" s="97"/>
    </row>
    <row r="1027" spans="2:7" x14ac:dyDescent="0.25">
      <c r="B1027" s="97"/>
      <c r="C1027" s="97"/>
      <c r="D1027" s="97"/>
      <c r="E1027" s="97"/>
      <c r="F1027" s="95"/>
      <c r="G1027" s="97"/>
    </row>
    <row r="1028" spans="2:7" x14ac:dyDescent="0.25">
      <c r="B1028" s="97"/>
      <c r="C1028" s="97"/>
      <c r="D1028" s="97"/>
      <c r="E1028" s="97"/>
      <c r="F1028" s="95"/>
      <c r="G1028" s="97"/>
    </row>
    <row r="1029" spans="2:7" ht="22.5" customHeight="1" x14ac:dyDescent="0.25">
      <c r="B1029" s="97"/>
      <c r="C1029" s="97"/>
      <c r="D1029" s="97"/>
      <c r="E1029" s="97"/>
      <c r="G1029" s="97"/>
    </row>
    <row r="1030" spans="2:7" x14ac:dyDescent="0.25">
      <c r="B1030" s="97"/>
      <c r="C1030" s="97"/>
      <c r="D1030" s="97"/>
      <c r="E1030" s="97"/>
      <c r="G1030" s="97"/>
    </row>
    <row r="1031" spans="2:7" ht="57" customHeight="1" x14ac:dyDescent="0.25"/>
    <row r="1034" spans="2:7" x14ac:dyDescent="0.25">
      <c r="B1034" s="97"/>
      <c r="C1034" s="97"/>
      <c r="D1034" s="97"/>
      <c r="E1034" s="97"/>
      <c r="G1034" s="97"/>
    </row>
    <row r="1035" spans="2:7" ht="49.5" customHeight="1" x14ac:dyDescent="0.25">
      <c r="B1035" s="97"/>
      <c r="C1035" s="97"/>
      <c r="D1035" s="97"/>
      <c r="E1035" s="97"/>
      <c r="F1035" s="95"/>
      <c r="G1035" s="97"/>
    </row>
    <row r="1036" spans="2:7" x14ac:dyDescent="0.25">
      <c r="B1036" s="97"/>
      <c r="C1036" s="97"/>
      <c r="D1036" s="97"/>
      <c r="E1036" s="97"/>
      <c r="F1036" s="95"/>
      <c r="G1036" s="97"/>
    </row>
    <row r="1037" spans="2:7" x14ac:dyDescent="0.25">
      <c r="B1037" s="97"/>
      <c r="C1037" s="97"/>
      <c r="D1037" s="97"/>
      <c r="E1037" s="97"/>
      <c r="F1037" s="95"/>
      <c r="G1037" s="97"/>
    </row>
    <row r="1039" spans="2:7" ht="48.75" customHeight="1" x14ac:dyDescent="0.25"/>
    <row r="1040" spans="2:7" x14ac:dyDescent="0.25">
      <c r="B1040" s="97"/>
      <c r="C1040" s="97"/>
      <c r="D1040" s="97"/>
      <c r="E1040" s="97"/>
      <c r="G1040" s="97"/>
    </row>
    <row r="1041" spans="2:7" x14ac:dyDescent="0.25">
      <c r="B1041" s="97"/>
      <c r="C1041" s="97"/>
      <c r="D1041" s="97"/>
      <c r="E1041" s="97"/>
      <c r="F1041" s="95"/>
      <c r="G1041" s="97"/>
    </row>
    <row r="1042" spans="2:7" x14ac:dyDescent="0.25">
      <c r="B1042" s="97"/>
      <c r="C1042" s="97"/>
      <c r="D1042" s="97"/>
      <c r="E1042" s="97"/>
      <c r="F1042" s="95"/>
      <c r="G1042" s="97"/>
    </row>
    <row r="1045" spans="2:7" ht="84" customHeight="1" x14ac:dyDescent="0.25"/>
    <row r="1046" spans="2:7" ht="34.5" customHeight="1" x14ac:dyDescent="0.25"/>
    <row r="1047" spans="2:7" ht="24.75" customHeight="1" x14ac:dyDescent="0.25">
      <c r="B1047" s="97"/>
      <c r="C1047" s="97"/>
      <c r="D1047" s="97"/>
      <c r="E1047" s="97"/>
      <c r="F1047" s="95"/>
      <c r="G1047" s="97"/>
    </row>
    <row r="1049" spans="2:7" x14ac:dyDescent="0.25">
      <c r="B1049" s="97"/>
      <c r="C1049" s="97"/>
      <c r="D1049" s="97"/>
      <c r="E1049" s="97"/>
      <c r="G1049" s="97"/>
    </row>
    <row r="1053" spans="2:7" x14ac:dyDescent="0.25">
      <c r="B1053" s="97"/>
      <c r="C1053" s="97"/>
      <c r="D1053" s="97"/>
      <c r="E1053" s="97"/>
      <c r="G1053" s="97"/>
    </row>
    <row r="1054" spans="2:7" ht="36" customHeight="1" x14ac:dyDescent="0.25"/>
    <row r="1055" spans="2:7" ht="111.75" customHeight="1" x14ac:dyDescent="0.25">
      <c r="B1055" s="97"/>
      <c r="C1055" s="97"/>
      <c r="D1055" s="97"/>
      <c r="E1055" s="97"/>
      <c r="G1055" s="97"/>
    </row>
    <row r="1056" spans="2:7" ht="27.75" customHeight="1" x14ac:dyDescent="0.25">
      <c r="B1056" s="97"/>
      <c r="C1056" s="97"/>
      <c r="D1056" s="97"/>
      <c r="E1056" s="97"/>
      <c r="F1056" s="95"/>
      <c r="G1056" s="97"/>
    </row>
    <row r="1060" spans="2:7" ht="111.75" customHeight="1" x14ac:dyDescent="0.25">
      <c r="B1060" s="97"/>
      <c r="C1060" s="97"/>
      <c r="D1060" s="97"/>
      <c r="E1060" s="97"/>
      <c r="F1060" s="95"/>
      <c r="G1060" s="97"/>
    </row>
    <row r="1061" spans="2:7" ht="42.75" customHeight="1" x14ac:dyDescent="0.25">
      <c r="B1061" s="97"/>
      <c r="C1061" s="97"/>
      <c r="D1061" s="97"/>
      <c r="E1061" s="97"/>
      <c r="G1061" s="97"/>
    </row>
    <row r="1062" spans="2:7" x14ac:dyDescent="0.25">
      <c r="B1062" s="97"/>
      <c r="C1062" s="97"/>
      <c r="D1062" s="97"/>
      <c r="E1062" s="97"/>
      <c r="F1062" s="95"/>
      <c r="G1062" s="97"/>
    </row>
    <row r="1063" spans="2:7" x14ac:dyDescent="0.25">
      <c r="B1063" s="97"/>
      <c r="C1063" s="97"/>
      <c r="D1063" s="97"/>
      <c r="E1063" s="97"/>
      <c r="F1063" s="95"/>
      <c r="G1063" s="97"/>
    </row>
    <row r="1066" spans="2:7" ht="51.75" customHeight="1" x14ac:dyDescent="0.25">
      <c r="B1066" s="97"/>
      <c r="C1066" s="97"/>
      <c r="D1066" s="97"/>
      <c r="E1066" s="97"/>
      <c r="G1066" s="97"/>
    </row>
    <row r="1067" spans="2:7" x14ac:dyDescent="0.25">
      <c r="B1067" s="97"/>
      <c r="C1067" s="97"/>
      <c r="D1067" s="97"/>
      <c r="E1067" s="97"/>
      <c r="G1067" s="97"/>
    </row>
    <row r="1068" spans="2:7" x14ac:dyDescent="0.25">
      <c r="B1068" s="97"/>
      <c r="C1068" s="97"/>
      <c r="D1068" s="97"/>
      <c r="E1068" s="97"/>
      <c r="F1068" s="95"/>
      <c r="G1068" s="97"/>
    </row>
    <row r="1069" spans="2:7" x14ac:dyDescent="0.25">
      <c r="B1069" s="97"/>
      <c r="C1069" s="97"/>
      <c r="D1069" s="97"/>
      <c r="E1069" s="97"/>
      <c r="F1069" s="95"/>
      <c r="G1069" s="97"/>
    </row>
    <row r="1070" spans="2:7" x14ac:dyDescent="0.25">
      <c r="B1070" s="97"/>
      <c r="C1070" s="97"/>
      <c r="D1070" s="97"/>
      <c r="E1070" s="97"/>
      <c r="G1070" s="97"/>
    </row>
    <row r="1071" spans="2:7" x14ac:dyDescent="0.25">
      <c r="B1071" s="97"/>
      <c r="C1071" s="97"/>
      <c r="D1071" s="97"/>
      <c r="E1071" s="97"/>
      <c r="G1071" s="97"/>
    </row>
    <row r="1073" spans="2:7" x14ac:dyDescent="0.25">
      <c r="B1073" s="97"/>
      <c r="C1073" s="97"/>
      <c r="D1073" s="97"/>
      <c r="E1073" s="97"/>
      <c r="F1073" s="95"/>
      <c r="G1073" s="97"/>
    </row>
    <row r="1074" spans="2:7" x14ac:dyDescent="0.25">
      <c r="B1074" s="97"/>
      <c r="C1074" s="97"/>
      <c r="D1074" s="97"/>
      <c r="E1074" s="97"/>
      <c r="F1074" s="95"/>
      <c r="G1074" s="97"/>
    </row>
    <row r="1075" spans="2:7" ht="50.25" customHeight="1" x14ac:dyDescent="0.25">
      <c r="B1075" s="97"/>
      <c r="C1075" s="97"/>
      <c r="D1075" s="97"/>
      <c r="E1075" s="97"/>
      <c r="G1075" s="97"/>
    </row>
    <row r="1077" spans="2:7" x14ac:dyDescent="0.25">
      <c r="B1077" s="97"/>
      <c r="C1077" s="97"/>
      <c r="D1077" s="97"/>
      <c r="E1077" s="97"/>
      <c r="F1077" s="95"/>
      <c r="G1077" s="97"/>
    </row>
    <row r="1078" spans="2:7" x14ac:dyDescent="0.25">
      <c r="B1078" s="97"/>
      <c r="C1078" s="97"/>
      <c r="D1078" s="97"/>
      <c r="E1078" s="97"/>
      <c r="F1078" s="95"/>
      <c r="G1078" s="97"/>
    </row>
    <row r="1079" spans="2:7" ht="51" customHeight="1" x14ac:dyDescent="0.25">
      <c r="B1079" s="97"/>
      <c r="C1079" s="97"/>
      <c r="D1079" s="97"/>
      <c r="E1079" s="97"/>
      <c r="G1079" s="97"/>
    </row>
    <row r="1080" spans="2:7" x14ac:dyDescent="0.25">
      <c r="B1080" s="97"/>
      <c r="C1080" s="97"/>
      <c r="D1080" s="97"/>
      <c r="E1080" s="97"/>
      <c r="F1080" s="95"/>
      <c r="G1080" s="97"/>
    </row>
    <row r="1081" spans="2:7" ht="41.25" customHeight="1" x14ac:dyDescent="0.25">
      <c r="B1081" s="97"/>
      <c r="C1081" s="97"/>
      <c r="D1081" s="97"/>
      <c r="E1081" s="97"/>
      <c r="F1081" s="95"/>
      <c r="G1081" s="97"/>
    </row>
    <row r="1082" spans="2:7" ht="23.25" customHeight="1" x14ac:dyDescent="0.25">
      <c r="B1082" s="97"/>
      <c r="C1082" s="97"/>
      <c r="D1082" s="97"/>
      <c r="E1082" s="97"/>
      <c r="F1082" s="95"/>
      <c r="G1082" s="97"/>
    </row>
    <row r="1083" spans="2:7" x14ac:dyDescent="0.25">
      <c r="B1083" s="97"/>
      <c r="C1083" s="97"/>
      <c r="D1083" s="97"/>
      <c r="E1083" s="97"/>
      <c r="G1083" s="97"/>
    </row>
    <row r="1084" spans="2:7" x14ac:dyDescent="0.25">
      <c r="B1084" s="97"/>
      <c r="C1084" s="97"/>
      <c r="D1084" s="97"/>
      <c r="E1084" s="97"/>
      <c r="F1084" s="95"/>
      <c r="G1084" s="97"/>
    </row>
    <row r="1085" spans="2:7" x14ac:dyDescent="0.25">
      <c r="B1085" s="97"/>
      <c r="C1085" s="97"/>
      <c r="D1085" s="97"/>
      <c r="E1085" s="97"/>
      <c r="F1085" s="95"/>
      <c r="G1085" s="97"/>
    </row>
    <row r="1086" spans="2:7" x14ac:dyDescent="0.25">
      <c r="B1086" s="97"/>
      <c r="C1086" s="97"/>
      <c r="D1086" s="97"/>
      <c r="E1086" s="97"/>
      <c r="F1086" s="95"/>
      <c r="G1086" s="97"/>
    </row>
    <row r="1087" spans="2:7" ht="50.25" customHeight="1" x14ac:dyDescent="0.25"/>
    <row r="1088" spans="2:7" ht="22.5" customHeight="1" x14ac:dyDescent="0.25"/>
    <row r="1090" spans="2:7" x14ac:dyDescent="0.25">
      <c r="F1090" s="95"/>
    </row>
    <row r="1092" spans="2:7" ht="114" customHeight="1" x14ac:dyDescent="0.25">
      <c r="F1092" s="95"/>
    </row>
    <row r="1093" spans="2:7" ht="24.75" customHeight="1" x14ac:dyDescent="0.25">
      <c r="F1093" s="95"/>
    </row>
    <row r="1096" spans="2:7" ht="81.75" customHeight="1" x14ac:dyDescent="0.25"/>
    <row r="1097" spans="2:7" ht="22.5" customHeight="1" x14ac:dyDescent="0.25">
      <c r="B1097" s="97"/>
      <c r="C1097" s="97"/>
      <c r="D1097" s="97"/>
      <c r="E1097" s="97"/>
      <c r="F1097" s="97"/>
      <c r="G1097" s="97"/>
    </row>
    <row r="1099" spans="2:7" ht="28.5" customHeight="1" x14ac:dyDescent="0.25">
      <c r="B1099" s="97"/>
      <c r="C1099" s="97"/>
      <c r="D1099" s="97"/>
      <c r="E1099" s="97"/>
      <c r="F1099" s="97"/>
      <c r="G1099" s="97"/>
    </row>
    <row r="1100" spans="2:7" ht="130.5" customHeight="1" x14ac:dyDescent="0.25">
      <c r="B1100" s="97"/>
      <c r="C1100" s="97"/>
      <c r="D1100" s="97"/>
      <c r="E1100" s="97"/>
      <c r="F1100" s="97"/>
      <c r="G1100" s="97"/>
    </row>
    <row r="1101" spans="2:7" ht="24.75" customHeight="1" x14ac:dyDescent="0.25">
      <c r="B1101" s="97"/>
      <c r="C1101" s="97"/>
      <c r="D1101" s="97"/>
      <c r="E1101" s="97"/>
      <c r="F1101" s="97"/>
      <c r="G1101" s="97"/>
    </row>
    <row r="1103" spans="2:7" ht="24" customHeight="1" x14ac:dyDescent="0.25">
      <c r="B1103" s="97"/>
      <c r="C1103" s="97"/>
      <c r="D1103" s="97"/>
      <c r="E1103" s="97"/>
      <c r="F1103" s="97"/>
      <c r="G1103" s="97"/>
    </row>
    <row r="1104" spans="2:7" ht="80.25" customHeight="1" x14ac:dyDescent="0.25">
      <c r="B1104" s="97"/>
      <c r="C1104" s="97"/>
      <c r="D1104" s="97"/>
      <c r="E1104" s="97"/>
      <c r="F1104" s="97"/>
      <c r="G1104" s="97"/>
    </row>
    <row r="1105" spans="2:7" ht="21.75" customHeight="1" x14ac:dyDescent="0.25">
      <c r="B1105" s="97"/>
      <c r="C1105" s="97"/>
      <c r="D1105" s="97"/>
      <c r="E1105" s="97"/>
      <c r="F1105" s="97"/>
      <c r="G1105" s="97"/>
    </row>
    <row r="1109" spans="2:7" ht="45.75" customHeight="1" x14ac:dyDescent="0.25">
      <c r="B1109" s="97"/>
      <c r="C1109" s="97"/>
      <c r="D1109" s="97"/>
      <c r="E1109" s="97"/>
      <c r="F1109" s="97"/>
      <c r="G1109" s="97"/>
    </row>
    <row r="1111" spans="2:7" ht="51.75" customHeight="1" x14ac:dyDescent="0.25">
      <c r="B1111" s="97"/>
      <c r="C1111" s="97"/>
      <c r="D1111" s="97"/>
      <c r="E1111" s="97"/>
      <c r="F1111" s="97"/>
      <c r="G1111" s="97"/>
    </row>
    <row r="1112" spans="2:7" ht="51.75" customHeight="1" x14ac:dyDescent="0.25">
      <c r="B1112" s="97"/>
      <c r="C1112" s="97"/>
      <c r="D1112" s="97"/>
      <c r="E1112" s="97"/>
      <c r="F1112" s="97"/>
      <c r="G1112" s="97"/>
    </row>
    <row r="1115" spans="2:7" ht="47.25" customHeight="1" x14ac:dyDescent="0.25"/>
    <row r="1116" spans="2:7" ht="52.5" customHeight="1" x14ac:dyDescent="0.25"/>
    <row r="1121" spans="1:7" s="111" customFormat="1" x14ac:dyDescent="0.25">
      <c r="A1121" s="112"/>
      <c r="B1121" s="94"/>
      <c r="C1121" s="95"/>
      <c r="D1121" s="94"/>
      <c r="E1121" s="94"/>
      <c r="F1121" s="94"/>
      <c r="G1121" s="96"/>
    </row>
    <row r="1122" spans="1:7" s="111" customFormat="1" x14ac:dyDescent="0.25">
      <c r="A1122" s="112"/>
      <c r="B1122" s="94"/>
      <c r="C1122" s="95"/>
      <c r="D1122" s="94"/>
      <c r="E1122" s="94"/>
      <c r="F1122" s="94"/>
      <c r="G1122" s="96"/>
    </row>
    <row r="1123" spans="1:7" s="111" customFormat="1" x14ac:dyDescent="0.25">
      <c r="A1123" s="112"/>
      <c r="B1123" s="94"/>
      <c r="C1123" s="95"/>
      <c r="D1123" s="94"/>
      <c r="E1123" s="94"/>
      <c r="F1123" s="94"/>
      <c r="G1123" s="96"/>
    </row>
  </sheetData>
  <mergeCells count="9">
    <mergeCell ref="A703:B703"/>
    <mergeCell ref="A704:B704"/>
    <mergeCell ref="F704:G704"/>
    <mergeCell ref="A14:G14"/>
    <mergeCell ref="A16:A17"/>
    <mergeCell ref="B16:F16"/>
    <mergeCell ref="G16:G17"/>
    <mergeCell ref="B17:E17"/>
    <mergeCell ref="A702:B702"/>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на п (2</vt:lpstr>
      <vt:lpstr>Наташа!Заголовки_для_печати</vt:lpstr>
      <vt:lpstr>'по новой классификации на п (2'!Заголовки_для_печати</vt:lpstr>
      <vt:lpstr>'по новой классификации на проек'!Заголовки_для_печати</vt:lpstr>
      <vt:lpstr>Наташа!Область_печати</vt:lpstr>
      <vt:lpstr>'по новой классификации на п (2'!Область_печати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2025-01-24T07:16:38Z</cp:lastPrinted>
  <dcterms:created xsi:type="dcterms:W3CDTF">2008-10-22T15:37:46Z</dcterms:created>
  <dcterms:modified xsi:type="dcterms:W3CDTF">2025-01-31T08:39:57Z</dcterms:modified>
</cp:coreProperties>
</file>