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8" yWindow="336" windowWidth="9672" windowHeight="12360" tabRatio="629" firstSheet="1" activeTab="2"/>
  </bookViews>
  <sheets>
    <sheet name="по новой классификации на проек" sheetId="5" r:id="rId1"/>
    <sheet name="Наташа" sheetId="6" r:id="rId2"/>
    <sheet name="по новой классификации на п (2" sheetId="7" r:id="rId3"/>
  </sheets>
  <definedNames>
    <definedName name="_xlnm._FilterDatabase" localSheetId="1" hidden="1">Наташа!$A$13:$O$694</definedName>
    <definedName name="_xlnm._FilterDatabase" localSheetId="2" hidden="1">'по новой классификации на п (2'!$A$18:$O$700</definedName>
    <definedName name="_xlnm._FilterDatabase" localSheetId="0" hidden="1">'по новой классификации на проек'!$A$13:$O$770</definedName>
    <definedName name="_xlnm.Print_Titles" localSheetId="1">Наташа!$13:$13</definedName>
    <definedName name="_xlnm.Print_Titles" localSheetId="2">'по новой классификации на п (2'!$18:$18</definedName>
    <definedName name="_xlnm.Print_Titles" localSheetId="0">'по новой классификации на проек'!$13:$13</definedName>
    <definedName name="_xlnm.Print_Area" localSheetId="1">Наташа!$A$1:$G$698</definedName>
    <definedName name="_xlnm.Print_Area" localSheetId="2">'по новой классификации на п (2'!$A$1:$G$704</definedName>
    <definedName name="_xlnm.Print_Area" localSheetId="0">'по новой классификации на проек'!$A$1:$G$774</definedName>
  </definedNames>
  <calcPr calcId="144525"/>
</workbook>
</file>

<file path=xl/calcChain.xml><?xml version="1.0" encoding="utf-8"?>
<calcChain xmlns="http://schemas.openxmlformats.org/spreadsheetml/2006/main">
  <c r="G651" i="7" l="1"/>
  <c r="G537" i="7"/>
  <c r="G157" i="7" l="1"/>
  <c r="G152" i="7" s="1"/>
  <c r="G436" i="7"/>
  <c r="G360" i="7"/>
  <c r="G338" i="7"/>
  <c r="G656" i="7"/>
  <c r="G340" i="7" l="1"/>
  <c r="G447" i="7"/>
  <c r="G446" i="7"/>
  <c r="G448" i="7"/>
  <c r="G449" i="7"/>
  <c r="G400" i="7"/>
  <c r="G337" i="7" l="1"/>
  <c r="G515" i="7" l="1"/>
  <c r="G513" i="7" s="1"/>
  <c r="G234" i="7"/>
  <c r="G230" i="7"/>
  <c r="G231" i="7"/>
  <c r="G220" i="7"/>
  <c r="G219" i="7" s="1"/>
  <c r="G221" i="7"/>
  <c r="G582" i="7"/>
  <c r="G464" i="7"/>
  <c r="G655" i="7"/>
  <c r="G354" i="7"/>
  <c r="G353" i="7"/>
  <c r="G674" i="7"/>
  <c r="G229" i="7" l="1"/>
  <c r="G144" i="7"/>
  <c r="G291" i="7" l="1"/>
  <c r="G92" i="7" l="1"/>
  <c r="G91" i="7" s="1"/>
  <c r="G90" i="7"/>
  <c r="G148" i="7" l="1"/>
  <c r="G51" i="7"/>
  <c r="G454" i="7" l="1"/>
  <c r="G453" i="7"/>
  <c r="G452" i="7" s="1"/>
  <c r="G451" i="7"/>
  <c r="G60" i="7" l="1"/>
  <c r="G59" i="7"/>
  <c r="G146" i="7"/>
  <c r="G143" i="7" s="1"/>
  <c r="G339" i="7"/>
  <c r="G336" i="7" s="1"/>
  <c r="G330" i="7"/>
  <c r="G327" i="7" s="1"/>
  <c r="G522" i="7"/>
  <c r="G520" i="7"/>
  <c r="G519" i="7" s="1"/>
  <c r="G509" i="7" l="1"/>
  <c r="G476" i="7"/>
  <c r="G497" i="7"/>
  <c r="G607" i="7"/>
  <c r="G380" i="7"/>
  <c r="G389" i="7"/>
  <c r="G264" i="7"/>
  <c r="G210" i="7"/>
  <c r="G38" i="7"/>
  <c r="G175" i="7"/>
  <c r="G169" i="7"/>
  <c r="G171" i="7"/>
  <c r="G183" i="7"/>
  <c r="G179" i="7"/>
  <c r="G72" i="7" l="1"/>
  <c r="G40" i="7" l="1"/>
  <c r="G112" i="7"/>
  <c r="G71" i="7"/>
  <c r="G69" i="7"/>
  <c r="G74" i="7"/>
  <c r="G80" i="7"/>
  <c r="G43" i="7"/>
  <c r="G76" i="7"/>
  <c r="G243" i="7" l="1"/>
  <c r="G650" i="7" l="1"/>
  <c r="G480" i="7" l="1"/>
  <c r="G228" i="7" l="1"/>
  <c r="G212" i="7"/>
  <c r="G209" i="7"/>
  <c r="G120" i="7" l="1"/>
  <c r="G119" i="7" s="1"/>
  <c r="G343" i="7" l="1"/>
  <c r="G342" i="7"/>
  <c r="G437" i="7"/>
  <c r="G224" i="7"/>
  <c r="G222" i="7" s="1"/>
  <c r="G193" i="7"/>
  <c r="G172" i="7"/>
  <c r="G174" i="7"/>
  <c r="G318" i="7"/>
  <c r="G258" i="7"/>
  <c r="G257" i="7" s="1"/>
  <c r="G256" i="7" s="1"/>
  <c r="G254" i="7"/>
  <c r="G253" i="7"/>
  <c r="G252" i="7" s="1"/>
  <c r="G250" i="7"/>
  <c r="G248" i="7"/>
  <c r="G241" i="7"/>
  <c r="G238" i="7"/>
  <c r="G237" i="7"/>
  <c r="G160" i="7"/>
  <c r="G554" i="7"/>
  <c r="G450" i="7"/>
  <c r="G568" i="7" l="1"/>
  <c r="G698" i="7" l="1"/>
  <c r="G697" i="7" s="1"/>
  <c r="G696" i="7" s="1"/>
  <c r="G694" i="7"/>
  <c r="G693" i="7" s="1"/>
  <c r="G691" i="7"/>
  <c r="G689" i="7" s="1"/>
  <c r="G688" i="7" s="1"/>
  <c r="G684" i="7"/>
  <c r="G683" i="7" s="1"/>
  <c r="G677" i="7"/>
  <c r="G676" i="7" s="1"/>
  <c r="G675" i="7" s="1"/>
  <c r="G673" i="7"/>
  <c r="G672" i="7" s="1"/>
  <c r="G669" i="7"/>
  <c r="G666" i="7"/>
  <c r="G663" i="7"/>
  <c r="G661" i="7"/>
  <c r="G659" i="7"/>
  <c r="G649" i="7"/>
  <c r="G645" i="7"/>
  <c r="G644" i="7" s="1"/>
  <c r="G642" i="7"/>
  <c r="G639" i="7"/>
  <c r="G635" i="7"/>
  <c r="G634" i="7" s="1"/>
  <c r="G633" i="7" s="1"/>
  <c r="G630" i="7"/>
  <c r="G629" i="7" s="1"/>
  <c r="G625" i="7"/>
  <c r="G624" i="7" s="1"/>
  <c r="G622" i="7"/>
  <c r="G620" i="7"/>
  <c r="G617" i="7"/>
  <c r="G616" i="7" s="1"/>
  <c r="G614" i="7"/>
  <c r="G612" i="7"/>
  <c r="G610" i="7"/>
  <c r="G605" i="7"/>
  <c r="G600" i="7"/>
  <c r="G599" i="7" s="1"/>
  <c r="G597" i="7"/>
  <c r="G596" i="7" s="1"/>
  <c r="G595" i="7"/>
  <c r="G594" i="7" s="1"/>
  <c r="G593" i="7" s="1"/>
  <c r="G589" i="7"/>
  <c r="G586" i="7"/>
  <c r="G585" i="7" s="1"/>
  <c r="G581" i="7"/>
  <c r="G580" i="7" s="1"/>
  <c r="G579" i="7" s="1"/>
  <c r="G577" i="7"/>
  <c r="G576" i="7" s="1"/>
  <c r="G574" i="7"/>
  <c r="G570" i="7"/>
  <c r="G569" i="7" s="1"/>
  <c r="G564" i="7" s="1"/>
  <c r="G563" i="7" s="1"/>
  <c r="G567" i="7"/>
  <c r="G565" i="7"/>
  <c r="G561" i="7"/>
  <c r="G560" i="7" s="1"/>
  <c r="G559" i="7" s="1"/>
  <c r="G557" i="7"/>
  <c r="G556" i="7" s="1"/>
  <c r="G555" i="7" s="1"/>
  <c r="G553" i="7"/>
  <c r="G552" i="7" s="1"/>
  <c r="G551" i="7" s="1"/>
  <c r="G549" i="7"/>
  <c r="G548" i="7" s="1"/>
  <c r="G547" i="7" s="1"/>
  <c r="G544" i="7"/>
  <c r="G541" i="7"/>
  <c r="G536" i="7"/>
  <c r="G535" i="7" s="1"/>
  <c r="G533" i="7"/>
  <c r="G531" i="7"/>
  <c r="G527" i="7"/>
  <c r="G512" i="7"/>
  <c r="G511" i="7" s="1"/>
  <c r="G507" i="7"/>
  <c r="G506" i="7" s="1"/>
  <c r="G503" i="7"/>
  <c r="G500" i="7"/>
  <c r="G495" i="7"/>
  <c r="G494" i="7" s="1"/>
  <c r="G491" i="7"/>
  <c r="G489" i="7"/>
  <c r="G487" i="7"/>
  <c r="G483" i="7"/>
  <c r="G478" i="7"/>
  <c r="G474" i="7"/>
  <c r="G468" i="7"/>
  <c r="G467" i="7" s="1"/>
  <c r="G466" i="7" s="1"/>
  <c r="G463" i="7"/>
  <c r="G462" i="7" s="1"/>
  <c r="G461" i="7" s="1"/>
  <c r="G460" i="7"/>
  <c r="G459" i="7" s="1"/>
  <c r="G458" i="7" s="1"/>
  <c r="G457" i="7" s="1"/>
  <c r="G442" i="7"/>
  <c r="G440" i="7"/>
  <c r="G438" i="7"/>
  <c r="G434" i="7"/>
  <c r="G430" i="7"/>
  <c r="G424" i="7"/>
  <c r="G421" i="7"/>
  <c r="G418" i="7"/>
  <c r="G416" i="7"/>
  <c r="G414" i="7"/>
  <c r="G412" i="7"/>
  <c r="G409" i="7"/>
  <c r="G407" i="7"/>
  <c r="G404" i="7"/>
  <c r="G401" i="7"/>
  <c r="G399" i="7"/>
  <c r="G394" i="7"/>
  <c r="G392" i="7"/>
  <c r="G387" i="7"/>
  <c r="G386" i="7" s="1"/>
  <c r="G384" i="7"/>
  <c r="G382" i="7"/>
  <c r="G378" i="7"/>
  <c r="G374" i="7"/>
  <c r="G373" i="7" s="1"/>
  <c r="G372" i="7"/>
  <c r="G371" i="7" s="1"/>
  <c r="G370" i="7"/>
  <c r="G368" i="7" s="1"/>
  <c r="G367" i="7"/>
  <c r="G366" i="7" s="1"/>
  <c r="G363" i="7"/>
  <c r="G358" i="7"/>
  <c r="G356" i="7"/>
  <c r="G347" i="7"/>
  <c r="G346" i="7" s="1"/>
  <c r="G345" i="7" s="1"/>
  <c r="G335" i="7"/>
  <c r="G333" i="7"/>
  <c r="G332" i="7" s="1"/>
  <c r="G326" i="7"/>
  <c r="G324" i="7"/>
  <c r="G322" i="7"/>
  <c r="G320" i="7"/>
  <c r="G317" i="7"/>
  <c r="G314" i="7"/>
  <c r="G311" i="7"/>
  <c r="G308" i="7"/>
  <c r="G306" i="7"/>
  <c r="G304" i="7"/>
  <c r="G296" i="7"/>
  <c r="G295" i="7" s="1"/>
  <c r="G294" i="7" s="1"/>
  <c r="G292" i="7"/>
  <c r="G290" i="7"/>
  <c r="G288" i="7"/>
  <c r="G286" i="7"/>
  <c r="G282" i="7"/>
  <c r="G280" i="7"/>
  <c r="G275" i="7"/>
  <c r="G272" i="7"/>
  <c r="G271" i="7" s="1"/>
  <c r="G270" i="7" s="1"/>
  <c r="G268" i="7"/>
  <c r="G266" i="7"/>
  <c r="G262" i="7"/>
  <c r="G251" i="7"/>
  <c r="G249" i="7"/>
  <c r="G247" i="7"/>
  <c r="G245" i="7"/>
  <c r="G242" i="7"/>
  <c r="G240" i="7"/>
  <c r="G236" i="7"/>
  <c r="G233" i="7"/>
  <c r="G226" i="7"/>
  <c r="G225" i="7" s="1"/>
  <c r="G213" i="7"/>
  <c r="G215" i="7"/>
  <c r="G208" i="7"/>
  <c r="G205" i="7"/>
  <c r="G203" i="7"/>
  <c r="G199" i="7"/>
  <c r="G194" i="7"/>
  <c r="G192" i="7"/>
  <c r="G187" i="7"/>
  <c r="G185" i="7"/>
  <c r="G177" i="7"/>
  <c r="G170" i="7"/>
  <c r="G167" i="7"/>
  <c r="G165" i="7"/>
  <c r="G163" i="7"/>
  <c r="G161" i="7"/>
  <c r="G159" i="7"/>
  <c r="G153" i="7"/>
  <c r="G181" i="7"/>
  <c r="G141" i="7"/>
  <c r="G139" i="7"/>
  <c r="G136" i="7"/>
  <c r="G132" i="7"/>
  <c r="G131" i="7" s="1"/>
  <c r="G127" i="7"/>
  <c r="G126" i="7" s="1"/>
  <c r="G124" i="7"/>
  <c r="G123" i="7" s="1"/>
  <c r="G93" i="7"/>
  <c r="G89" i="7"/>
  <c r="G86" i="7"/>
  <c r="G83" i="7"/>
  <c r="G81" i="7"/>
  <c r="G79" i="7"/>
  <c r="G77" i="7"/>
  <c r="G75" i="7"/>
  <c r="G73" i="7"/>
  <c r="G58" i="7"/>
  <c r="G54" i="7"/>
  <c r="G52" i="7"/>
  <c r="G50" i="7"/>
  <c r="G48" i="7"/>
  <c r="G46" i="7"/>
  <c r="G44" i="7"/>
  <c r="G42" i="7"/>
  <c r="G36" i="7"/>
  <c r="G32" i="7"/>
  <c r="G118" i="7"/>
  <c r="G116" i="7" s="1"/>
  <c r="G114" i="7"/>
  <c r="G113" i="7" s="1"/>
  <c r="G109" i="7"/>
  <c r="G107" i="7"/>
  <c r="G66" i="7"/>
  <c r="G62" i="7"/>
  <c r="G101" i="7"/>
  <c r="G99" i="7"/>
  <c r="G96" i="7"/>
  <c r="G30" i="7"/>
  <c r="G29" i="7" s="1"/>
  <c r="G27" i="7"/>
  <c r="G25" i="7"/>
  <c r="G23" i="7"/>
  <c r="G16" i="5"/>
  <c r="G129" i="5"/>
  <c r="G134" i="5"/>
  <c r="G445" i="7" l="1"/>
  <c r="G444" i="7" s="1"/>
  <c r="G70" i="7"/>
  <c r="G540" i="7"/>
  <c r="G648" i="7"/>
  <c r="G518" i="7"/>
  <c r="G584" i="7"/>
  <c r="G583" i="7" s="1"/>
  <c r="G578" i="7" s="1"/>
  <c r="G473" i="7"/>
  <c r="G303" i="7"/>
  <c r="G316" i="7"/>
  <c r="G274" i="7"/>
  <c r="G273" i="7" s="1"/>
  <c r="G207" i="7"/>
  <c r="G232" i="7"/>
  <c r="G176" i="7"/>
  <c r="G31" i="7"/>
  <c r="G22" i="7"/>
  <c r="G138" i="7"/>
  <c r="G135" i="7" s="1"/>
  <c r="G619" i="7"/>
  <c r="G682" i="7"/>
  <c r="G429" i="7"/>
  <c r="G428" i="7" s="1"/>
  <c r="G61" i="7"/>
  <c r="G198" i="7"/>
  <c r="G261" i="7"/>
  <c r="G260" i="7" s="1"/>
  <c r="G377" i="7"/>
  <c r="G391" i="7"/>
  <c r="G526" i="7"/>
  <c r="G638" i="7"/>
  <c r="G637" i="7" s="1"/>
  <c r="G352" i="7"/>
  <c r="G351" i="7" s="1"/>
  <c r="G398" i="7"/>
  <c r="G397" i="7" s="1"/>
  <c r="G396" i="7" s="1"/>
  <c r="G482" i="7"/>
  <c r="G499" i="7"/>
  <c r="G573" i="7"/>
  <c r="G572" i="7" s="1"/>
  <c r="G571" i="7" s="1"/>
  <c r="G604" i="7"/>
  <c r="G191" i="7"/>
  <c r="G190" i="7" s="1"/>
  <c r="G189" i="7" s="1"/>
  <c r="G95" i="7"/>
  <c r="G456" i="7"/>
  <c r="G505" i="7"/>
  <c r="G690" i="7"/>
  <c r="G658" i="7"/>
  <c r="G365" i="7"/>
  <c r="G546" i="7"/>
  <c r="G106" i="7"/>
  <c r="G218" i="7"/>
  <c r="G592" i="7"/>
  <c r="G591" i="7" s="1"/>
  <c r="G21" i="7" l="1"/>
  <c r="G20" i="7" s="1"/>
  <c r="G517" i="7"/>
  <c r="G516" i="7" s="1"/>
  <c r="G151" i="7"/>
  <c r="G150" i="7" s="1"/>
  <c r="G197" i="7"/>
  <c r="G196" i="7" s="1"/>
  <c r="G493" i="7"/>
  <c r="G603" i="7"/>
  <c r="G602" i="7" s="1"/>
  <c r="G376" i="7"/>
  <c r="G375" i="7" s="1"/>
  <c r="G259" i="7"/>
  <c r="G427" i="7"/>
  <c r="G647" i="7"/>
  <c r="G350" i="7"/>
  <c r="G349" i="7" s="1"/>
  <c r="G302" i="7"/>
  <c r="G301" i="7" s="1"/>
  <c r="G472" i="7"/>
  <c r="G471" i="7" l="1"/>
  <c r="G19" i="7" s="1"/>
  <c r="G699" i="5" l="1"/>
  <c r="G388" i="5"/>
  <c r="G390" i="5"/>
  <c r="G634" i="5" l="1"/>
  <c r="G374" i="5" l="1"/>
  <c r="G187" i="5"/>
  <c r="G476" i="5" l="1"/>
  <c r="G643" i="5" l="1"/>
  <c r="G168" i="5" l="1"/>
  <c r="G211" i="5" l="1"/>
  <c r="G419" i="5"/>
  <c r="G466" i="5"/>
  <c r="G465" i="5" s="1"/>
  <c r="G464" i="5" s="1"/>
  <c r="G454" i="5"/>
  <c r="G472" i="5"/>
  <c r="G550" i="5"/>
  <c r="G287" i="5"/>
  <c r="G234" i="5"/>
  <c r="G220" i="5"/>
  <c r="G216" i="5"/>
  <c r="G215" i="5" s="1"/>
  <c r="G218" i="5"/>
  <c r="G217" i="5" s="1"/>
  <c r="G225" i="5"/>
  <c r="G223" i="5" s="1"/>
  <c r="G625" i="5"/>
  <c r="G244" i="5"/>
  <c r="G219" i="5"/>
  <c r="G256" i="5"/>
  <c r="G254" i="5"/>
  <c r="G251" i="5"/>
  <c r="G249" i="5"/>
  <c r="G247" i="5"/>
  <c r="G242" i="5"/>
  <c r="G240" i="5"/>
  <c r="G125" i="5"/>
  <c r="G76" i="5"/>
  <c r="G74" i="5"/>
  <c r="G64" i="5"/>
  <c r="G97" i="5"/>
  <c r="G80" i="5"/>
  <c r="G365" i="5"/>
  <c r="G364" i="5" s="1"/>
  <c r="G363" i="5" s="1"/>
  <c r="G361" i="5"/>
  <c r="G360" i="5" s="1"/>
  <c r="G359" i="5" s="1"/>
  <c r="G351" i="5"/>
  <c r="G572" i="5"/>
  <c r="G557" i="5"/>
  <c r="G385" i="5"/>
  <c r="G761" i="5"/>
  <c r="G759" i="5" s="1"/>
  <c r="G758" i="5" s="1"/>
  <c r="G392" i="5"/>
  <c r="G764" i="5"/>
  <c r="G763" i="5" s="1"/>
  <c r="G371" i="5"/>
  <c r="G618" i="5"/>
  <c r="G698" i="5"/>
  <c r="G214" i="5" l="1"/>
  <c r="G239" i="5"/>
  <c r="G253" i="5"/>
  <c r="G760" i="5"/>
  <c r="G376" i="5"/>
  <c r="G186" i="5"/>
  <c r="G692" i="6"/>
  <c r="G691" i="6"/>
  <c r="G690" i="6"/>
  <c r="G687" i="6"/>
  <c r="G683" i="6"/>
  <c r="G682" i="6"/>
  <c r="G681" i="6"/>
  <c r="G679" i="6"/>
  <c r="G676" i="6"/>
  <c r="G674" i="6"/>
  <c r="G668" i="6"/>
  <c r="G667" i="6" s="1"/>
  <c r="G660" i="6" s="1"/>
  <c r="G662" i="6"/>
  <c r="G661" i="6"/>
  <c r="G658" i="6"/>
  <c r="G657" i="6"/>
  <c r="G654" i="6"/>
  <c r="G651" i="6"/>
  <c r="G648" i="6"/>
  <c r="G646" i="6"/>
  <c r="G644" i="6"/>
  <c r="G643" i="6"/>
  <c r="G640" i="6"/>
  <c r="G637" i="6"/>
  <c r="G635" i="6"/>
  <c r="G629" i="6"/>
  <c r="G628" i="6" s="1"/>
  <c r="G627" i="6" s="1"/>
  <c r="G625" i="6"/>
  <c r="G624" i="6"/>
  <c r="G622" i="6"/>
  <c r="G619" i="6"/>
  <c r="G618" i="6"/>
  <c r="G617" i="6"/>
  <c r="G615" i="6"/>
  <c r="G614" i="6"/>
  <c r="G613" i="6"/>
  <c r="G610" i="6"/>
  <c r="G609" i="6" s="1"/>
  <c r="G605" i="6"/>
  <c r="G604" i="6"/>
  <c r="G602" i="6"/>
  <c r="G599" i="6" s="1"/>
  <c r="G600" i="6"/>
  <c r="G597" i="6"/>
  <c r="G596" i="6"/>
  <c r="G594" i="6"/>
  <c r="G592" i="6"/>
  <c r="G590" i="6"/>
  <c r="G585" i="6"/>
  <c r="G584" i="6" s="1"/>
  <c r="G580" i="6"/>
  <c r="G579" i="6" s="1"/>
  <c r="G577" i="6"/>
  <c r="G576" i="6"/>
  <c r="G574" i="6"/>
  <c r="G573" i="6" s="1"/>
  <c r="G569" i="6"/>
  <c r="G564" i="6" s="1"/>
  <c r="G563" i="6" s="1"/>
  <c r="G565" i="6"/>
  <c r="G561" i="6"/>
  <c r="G560" i="6" s="1"/>
  <c r="G559" i="6" s="1"/>
  <c r="G556" i="6"/>
  <c r="G553" i="6" s="1"/>
  <c r="G552" i="6" s="1"/>
  <c r="G551" i="6" s="1"/>
  <c r="G554" i="6"/>
  <c r="G550" i="6"/>
  <c r="G549" i="6"/>
  <c r="G544" i="6" s="1"/>
  <c r="G543" i="6" s="1"/>
  <c r="G547" i="6"/>
  <c r="G545" i="6"/>
  <c r="G541" i="6"/>
  <c r="G540" i="6"/>
  <c r="G539" i="6" s="1"/>
  <c r="G537" i="6"/>
  <c r="G536" i="6"/>
  <c r="G535" i="6"/>
  <c r="G533" i="6"/>
  <c r="G532" i="6"/>
  <c r="G531" i="6"/>
  <c r="G529" i="6"/>
  <c r="G528" i="6" s="1"/>
  <c r="G527" i="6" s="1"/>
  <c r="G526" i="6" s="1"/>
  <c r="G525" i="6"/>
  <c r="G523" i="6" s="1"/>
  <c r="G524" i="6"/>
  <c r="G521" i="6"/>
  <c r="G518" i="6"/>
  <c r="G517" i="6" s="1"/>
  <c r="G516" i="6" s="1"/>
  <c r="G514" i="6"/>
  <c r="G512" i="6"/>
  <c r="G511" i="6" s="1"/>
  <c r="G510" i="6" s="1"/>
  <c r="G508" i="6"/>
  <c r="G507" i="6"/>
  <c r="G503" i="6"/>
  <c r="G502" i="6"/>
  <c r="G500" i="6"/>
  <c r="G498" i="6"/>
  <c r="G493" i="6" s="1"/>
  <c r="G494" i="6"/>
  <c r="G491" i="6"/>
  <c r="G488" i="6"/>
  <c r="G487" i="6" s="1"/>
  <c r="G483" i="6"/>
  <c r="G482" i="6" s="1"/>
  <c r="G481" i="6" s="1"/>
  <c r="G478" i="6"/>
  <c r="G474" i="6"/>
  <c r="G465" i="6" s="1"/>
  <c r="G464" i="6" s="1"/>
  <c r="G470" i="6"/>
  <c r="G466" i="6"/>
  <c r="G462" i="6"/>
  <c r="G459" i="6"/>
  <c r="G458" i="6"/>
  <c r="G454" i="6"/>
  <c r="G449" i="6" s="1"/>
  <c r="G448" i="6" s="1"/>
  <c r="G450" i="6"/>
  <c r="G446" i="6"/>
  <c r="G444" i="6"/>
  <c r="G442" i="6"/>
  <c r="G438" i="6"/>
  <c r="G437" i="6"/>
  <c r="G434" i="6"/>
  <c r="G432" i="6"/>
  <c r="G428" i="6"/>
  <c r="G424" i="6"/>
  <c r="G419" i="6" s="1"/>
  <c r="G418" i="6" s="1"/>
  <c r="G420" i="6"/>
  <c r="G414" i="6"/>
  <c r="G413" i="6"/>
  <c r="G412" i="6"/>
  <c r="G409" i="6"/>
  <c r="G408" i="6" s="1"/>
  <c r="G407" i="6" s="1"/>
  <c r="G402" i="6" s="1"/>
  <c r="G405" i="6"/>
  <c r="G404" i="6"/>
  <c r="G403" i="6" s="1"/>
  <c r="G400" i="6"/>
  <c r="G398" i="6"/>
  <c r="G396" i="6"/>
  <c r="G394" i="6"/>
  <c r="G390" i="6"/>
  <c r="G389" i="6"/>
  <c r="G388" i="6" s="1"/>
  <c r="G387" i="6" s="1"/>
  <c r="G384" i="6"/>
  <c r="G360" i="6" s="1"/>
  <c r="G359" i="6" s="1"/>
  <c r="G358" i="6" s="1"/>
  <c r="G381" i="6"/>
  <c r="G378" i="6"/>
  <c r="G376" i="6"/>
  <c r="G374" i="6"/>
  <c r="G372" i="6"/>
  <c r="G369" i="6"/>
  <c r="G367" i="6"/>
  <c r="G364" i="6"/>
  <c r="G361" i="6"/>
  <c r="G356" i="6"/>
  <c r="G353" i="6" s="1"/>
  <c r="G354" i="6"/>
  <c r="G351" i="6"/>
  <c r="G347" i="6"/>
  <c r="G346" i="6" s="1"/>
  <c r="G344" i="6"/>
  <c r="G342" i="6"/>
  <c r="G338" i="6"/>
  <c r="G337" i="6" s="1"/>
  <c r="G336" i="6" s="1"/>
  <c r="G335" i="6" s="1"/>
  <c r="G333" i="6"/>
  <c r="G331" i="6"/>
  <c r="G328" i="6"/>
  <c r="G326" i="6"/>
  <c r="G325" i="6"/>
  <c r="G315" i="6" s="1"/>
  <c r="G314" i="6" s="1"/>
  <c r="G323" i="6"/>
  <c r="G317" i="6"/>
  <c r="G316" i="6"/>
  <c r="G312" i="6"/>
  <c r="G311" i="6"/>
  <c r="G309" i="6"/>
  <c r="G308" i="6" s="1"/>
  <c r="G306" i="6"/>
  <c r="G304" i="6"/>
  <c r="G301" i="6"/>
  <c r="G297" i="6" s="1"/>
  <c r="G298" i="6"/>
  <c r="G295" i="6"/>
  <c r="G294" i="6"/>
  <c r="G293" i="6" s="1"/>
  <c r="G280" i="6" s="1"/>
  <c r="G292" i="6"/>
  <c r="G291" i="6"/>
  <c r="G288" i="6"/>
  <c r="G285" i="6"/>
  <c r="G283" i="6"/>
  <c r="G281" i="6"/>
  <c r="G273" i="6"/>
  <c r="G272" i="6"/>
  <c r="G271" i="6" s="1"/>
  <c r="G269" i="6"/>
  <c r="G267" i="6"/>
  <c r="G265" i="6"/>
  <c r="G263" i="6"/>
  <c r="G261" i="6"/>
  <c r="G259" i="6"/>
  <c r="G257" i="6"/>
  <c r="G255" i="6"/>
  <c r="G251" i="6"/>
  <c r="G249" i="6"/>
  <c r="G247" i="6"/>
  <c r="G246" i="6" s="1"/>
  <c r="G245" i="6" s="1"/>
  <c r="G244" i="6"/>
  <c r="G243" i="6"/>
  <c r="G242" i="6" s="1"/>
  <c r="G240" i="6"/>
  <c r="G238" i="6"/>
  <c r="G234" i="6"/>
  <c r="G233" i="6" s="1"/>
  <c r="G229" i="6"/>
  <c r="G228" i="6" s="1"/>
  <c r="G226" i="6"/>
  <c r="G221" i="6"/>
  <c r="G220" i="6"/>
  <c r="G216" i="6"/>
  <c r="G214" i="6"/>
  <c r="G212" i="6"/>
  <c r="G207" i="6" s="1"/>
  <c r="G210" i="6"/>
  <c r="G208" i="6"/>
  <c r="G205" i="6"/>
  <c r="G202" i="6" s="1"/>
  <c r="G203" i="6"/>
  <c r="G199" i="6"/>
  <c r="G195" i="6"/>
  <c r="G194" i="6" s="1"/>
  <c r="G192" i="6"/>
  <c r="G190" i="6"/>
  <c r="G186" i="6"/>
  <c r="G185" i="6" s="1"/>
  <c r="G181" i="6"/>
  <c r="G180" i="6" s="1"/>
  <c r="G179" i="6" s="1"/>
  <c r="G178" i="6" s="1"/>
  <c r="G177" i="6"/>
  <c r="G176" i="6" s="1"/>
  <c r="G175" i="6" s="1"/>
  <c r="G173" i="6"/>
  <c r="G171" i="6"/>
  <c r="G166" i="6" s="1"/>
  <c r="G167" i="6"/>
  <c r="G164" i="6"/>
  <c r="G163" i="6"/>
  <c r="G161" i="6" s="1"/>
  <c r="G138" i="6" s="1"/>
  <c r="G137" i="6" s="1"/>
  <c r="G136" i="6" s="1"/>
  <c r="G159" i="6"/>
  <c r="G157" i="6"/>
  <c r="G155" i="6"/>
  <c r="G153" i="6"/>
  <c r="G151" i="6"/>
  <c r="G149" i="6"/>
  <c r="G147" i="6"/>
  <c r="G143" i="6"/>
  <c r="G139" i="6"/>
  <c r="G134" i="6"/>
  <c r="G132" i="6"/>
  <c r="G131" i="6"/>
  <c r="G128" i="6"/>
  <c r="G127" i="6"/>
  <c r="G124" i="6"/>
  <c r="G123" i="6"/>
  <c r="G121" i="6"/>
  <c r="G120" i="6"/>
  <c r="G118" i="6"/>
  <c r="G116" i="6"/>
  <c r="G114" i="6"/>
  <c r="G111" i="6"/>
  <c r="G108" i="6"/>
  <c r="G106" i="6"/>
  <c r="G104" i="6"/>
  <c r="G102" i="6"/>
  <c r="G100" i="6"/>
  <c r="G98" i="6"/>
  <c r="G97" i="6" s="1"/>
  <c r="G96" i="6"/>
  <c r="G95" i="6"/>
  <c r="G94" i="6"/>
  <c r="G65" i="6" s="1"/>
  <c r="G90" i="6"/>
  <c r="G88" i="6"/>
  <c r="G86" i="6"/>
  <c r="G84" i="6"/>
  <c r="G82" i="6"/>
  <c r="G80" i="6"/>
  <c r="G78" i="6"/>
  <c r="G76" i="6"/>
  <c r="G70" i="6"/>
  <c r="G66" i="6"/>
  <c r="G64" i="6"/>
  <c r="G62" i="6" s="1"/>
  <c r="G52" i="6" s="1"/>
  <c r="G63" i="6"/>
  <c r="G60" i="6"/>
  <c r="G59" i="6"/>
  <c r="G55" i="6"/>
  <c r="G53" i="6"/>
  <c r="G48" i="6"/>
  <c r="G43" i="6" s="1"/>
  <c r="G44" i="6"/>
  <c r="G38" i="6"/>
  <c r="G36" i="6"/>
  <c r="G32" i="6" s="1"/>
  <c r="G33" i="6"/>
  <c r="G30" i="6"/>
  <c r="G29" i="6"/>
  <c r="G28" i="6" s="1"/>
  <c r="G17" i="6" s="1"/>
  <c r="G27" i="6"/>
  <c r="G26" i="6"/>
  <c r="G24" i="6"/>
  <c r="G22" i="6"/>
  <c r="G20" i="6"/>
  <c r="G18" i="6"/>
  <c r="G486" i="6" l="1"/>
  <c r="G485" i="6" s="1"/>
  <c r="G16" i="6"/>
  <c r="G15" i="6" s="1"/>
  <c r="G417" i="6"/>
  <c r="G572" i="6"/>
  <c r="G571" i="6" s="1"/>
  <c r="G583" i="6"/>
  <c r="G582" i="6" s="1"/>
  <c r="G184" i="6"/>
  <c r="G183" i="6" s="1"/>
  <c r="G219" i="6"/>
  <c r="G232" i="6"/>
  <c r="G231" i="6" s="1"/>
  <c r="G279" i="6"/>
  <c r="G278" i="6" s="1"/>
  <c r="G558" i="6"/>
  <c r="G206" i="5"/>
  <c r="G14" i="6" l="1"/>
  <c r="G714" i="5"/>
  <c r="G226" i="5"/>
  <c r="G230" i="5"/>
  <c r="G670" i="5"/>
  <c r="G162" i="5"/>
  <c r="G338" i="5" l="1"/>
  <c r="G164" i="5"/>
  <c r="G169" i="5"/>
  <c r="G156" i="5"/>
  <c r="G381" i="5"/>
  <c r="G188" i="5"/>
  <c r="G185" i="5" l="1"/>
  <c r="G184" i="5" s="1"/>
  <c r="G183" i="5" s="1"/>
  <c r="G27" i="5"/>
  <c r="G324" i="5" l="1"/>
  <c r="G648" i="5" l="1"/>
  <c r="G647" i="5" s="1"/>
  <c r="G690" i="5" l="1"/>
  <c r="G703" i="5"/>
  <c r="G89" i="5" l="1"/>
  <c r="G480" i="5" l="1"/>
  <c r="G693" i="5" l="1"/>
  <c r="G692" i="5" s="1"/>
  <c r="G152" i="5" l="1"/>
  <c r="G228" i="5" l="1"/>
  <c r="G53" i="5"/>
  <c r="G645" i="5" l="1"/>
  <c r="G644" i="5" s="1"/>
  <c r="G306" i="5" l="1"/>
  <c r="G736" i="5" l="1"/>
  <c r="G747" i="5"/>
  <c r="G124" i="5" l="1"/>
  <c r="G525" i="5" l="1"/>
  <c r="G266" i="5" l="1"/>
  <c r="G29" i="5" l="1"/>
  <c r="G744" i="5" l="1"/>
  <c r="G697" i="5" l="1"/>
  <c r="G158" i="5" l="1"/>
  <c r="G678" i="5" l="1"/>
  <c r="G212" i="5" l="1"/>
  <c r="G414" i="5" l="1"/>
  <c r="G20" i="5"/>
  <c r="G154" i="5"/>
  <c r="G742" i="5"/>
  <c r="G735" i="5" s="1"/>
  <c r="G677" i="5" l="1"/>
  <c r="G660" i="5"/>
  <c r="G673" i="5" l="1"/>
  <c r="G24" i="5" l="1"/>
  <c r="G18" i="5"/>
  <c r="G471" i="5" l="1"/>
  <c r="G470" i="5" s="1"/>
  <c r="G469" i="5" s="1"/>
  <c r="G586" i="5" l="1"/>
  <c r="G592" i="5"/>
  <c r="G593" i="5"/>
  <c r="G160" i="5" l="1"/>
  <c r="G528" i="5" l="1"/>
  <c r="G726" i="5" l="1"/>
  <c r="G725" i="5" s="1"/>
  <c r="G269" i="5" l="1"/>
  <c r="G268" i="5" s="1"/>
  <c r="G337" i="5" l="1"/>
  <c r="G335" i="5"/>
  <c r="G768" i="5" l="1"/>
  <c r="G767" i="5" s="1"/>
  <c r="G766" i="5" s="1"/>
  <c r="G755" i="5"/>
  <c r="G751" i="5"/>
  <c r="G730" i="5"/>
  <c r="G729" i="5" s="1"/>
  <c r="G722" i="5"/>
  <c r="G719" i="5"/>
  <c r="G716" i="5"/>
  <c r="G712" i="5"/>
  <c r="G708" i="5"/>
  <c r="G705" i="5"/>
  <c r="G687" i="5"/>
  <c r="G683" i="5"/>
  <c r="G682" i="5" s="1"/>
  <c r="G681" i="5" s="1"/>
  <c r="G672" i="5"/>
  <c r="G668" i="5"/>
  <c r="G667" i="5" s="1"/>
  <c r="G665" i="5"/>
  <c r="G664" i="5" s="1"/>
  <c r="G662" i="5"/>
  <c r="G658" i="5"/>
  <c r="G653" i="5"/>
  <c r="G642" i="5"/>
  <c r="G641" i="5" s="1"/>
  <c r="G640" i="5" s="1"/>
  <c r="G637" i="5"/>
  <c r="G633" i="5"/>
  <c r="G629" i="5"/>
  <c r="G628" i="5" s="1"/>
  <c r="G627" i="5" s="1"/>
  <c r="G624" i="5"/>
  <c r="G622" i="5"/>
  <c r="G617" i="5"/>
  <c r="G612" i="5" s="1"/>
  <c r="G611" i="5" s="1"/>
  <c r="G615" i="5"/>
  <c r="G613" i="5"/>
  <c r="G609" i="5"/>
  <c r="G608" i="5" s="1"/>
  <c r="G607" i="5" s="1"/>
  <c r="G605" i="5"/>
  <c r="G604" i="5" s="1"/>
  <c r="G603" i="5" s="1"/>
  <c r="G601" i="5"/>
  <c r="G600" i="5" s="1"/>
  <c r="G599" i="5" s="1"/>
  <c r="G597" i="5"/>
  <c r="G596" i="5" s="1"/>
  <c r="G595" i="5" s="1"/>
  <c r="G591" i="5"/>
  <c r="G589" i="5"/>
  <c r="G582" i="5"/>
  <c r="G580" i="5"/>
  <c r="G576" i="5"/>
  <c r="G575" i="5" s="1"/>
  <c r="G571" i="5"/>
  <c r="G570" i="5" s="1"/>
  <c r="G568" i="5"/>
  <c r="G566" i="5"/>
  <c r="G562" i="5"/>
  <c r="G559" i="5"/>
  <c r="G554" i="5"/>
  <c r="G549" i="5"/>
  <c r="G548" i="5" s="1"/>
  <c r="G547" i="5" s="1"/>
  <c r="G544" i="5"/>
  <c r="G540" i="5"/>
  <c r="G536" i="5"/>
  <c r="G532" i="5"/>
  <c r="G524" i="5"/>
  <c r="G520" i="5"/>
  <c r="G516" i="5"/>
  <c r="G512" i="5"/>
  <c r="G510" i="5"/>
  <c r="G508" i="5"/>
  <c r="G504" i="5"/>
  <c r="G500" i="5"/>
  <c r="G498" i="5"/>
  <c r="G494" i="5"/>
  <c r="G490" i="5"/>
  <c r="G486" i="5"/>
  <c r="G479" i="5"/>
  <c r="G478" i="5" s="1"/>
  <c r="G475" i="5"/>
  <c r="G474" i="5" s="1"/>
  <c r="G473" i="5" s="1"/>
  <c r="G462" i="5"/>
  <c r="G460" i="5"/>
  <c r="G458" i="5"/>
  <c r="G450" i="5"/>
  <c r="G130" i="5"/>
  <c r="G444" i="5"/>
  <c r="G441" i="5"/>
  <c r="G438" i="5"/>
  <c r="G436" i="5"/>
  <c r="G434" i="5"/>
  <c r="G432" i="5"/>
  <c r="G429" i="5"/>
  <c r="G427" i="5"/>
  <c r="G424" i="5"/>
  <c r="G421" i="5"/>
  <c r="G412" i="5"/>
  <c r="G411" i="5" s="1"/>
  <c r="G409" i="5"/>
  <c r="G405" i="5"/>
  <c r="G402" i="5"/>
  <c r="G400" i="5"/>
  <c r="G396" i="5"/>
  <c r="G391" i="5"/>
  <c r="G389" i="5"/>
  <c r="G386" i="5"/>
  <c r="G384" i="5"/>
  <c r="G370" i="5"/>
  <c r="G369" i="5" s="1"/>
  <c r="G357" i="5"/>
  <c r="G356" i="5" s="1"/>
  <c r="G354" i="5"/>
  <c r="G353" i="5" s="1"/>
  <c r="G349" i="5"/>
  <c r="G347" i="5"/>
  <c r="G344" i="5"/>
  <c r="G341" i="5"/>
  <c r="G336" i="5"/>
  <c r="G334" i="5"/>
  <c r="G331" i="5"/>
  <c r="G328" i="5"/>
  <c r="G326" i="5"/>
  <c r="G316" i="5"/>
  <c r="G315" i="5" s="1"/>
  <c r="G314" i="5" s="1"/>
  <c r="G312" i="5"/>
  <c r="G310" i="5"/>
  <c r="G308" i="5"/>
  <c r="G304" i="5"/>
  <c r="G302" i="5"/>
  <c r="G300" i="5"/>
  <c r="G298" i="5"/>
  <c r="G294" i="5"/>
  <c r="G292" i="5"/>
  <c r="G284" i="5"/>
  <c r="G283" i="5" s="1"/>
  <c r="G282" i="5" s="1"/>
  <c r="G280" i="5"/>
  <c r="G278" i="5"/>
  <c r="G274" i="5"/>
  <c r="G261" i="5"/>
  <c r="G232" i="5"/>
  <c r="G222" i="5" s="1"/>
  <c r="G210" i="5"/>
  <c r="G209" i="5" s="1"/>
  <c r="G202" i="5"/>
  <c r="G199" i="5"/>
  <c r="G197" i="5"/>
  <c r="G193" i="5"/>
  <c r="G182" i="5"/>
  <c r="G181" i="5" s="1"/>
  <c r="G180" i="5" s="1"/>
  <c r="G178" i="5"/>
  <c r="G176" i="5"/>
  <c r="G172" i="5"/>
  <c r="G166" i="5"/>
  <c r="G148" i="5"/>
  <c r="G144" i="5"/>
  <c r="G139" i="5"/>
  <c r="G137" i="5"/>
  <c r="G122" i="5"/>
  <c r="G121" i="5" s="1"/>
  <c r="G119" i="5"/>
  <c r="G117" i="5"/>
  <c r="G115" i="5"/>
  <c r="G112" i="5"/>
  <c r="G109" i="5"/>
  <c r="G107" i="5"/>
  <c r="G105" i="5"/>
  <c r="G103" i="5"/>
  <c r="G101" i="5"/>
  <c r="G99" i="5"/>
  <c r="G95" i="5"/>
  <c r="G91" i="5"/>
  <c r="G87" i="5"/>
  <c r="G85" i="5"/>
  <c r="G83" i="5"/>
  <c r="G81" i="5"/>
  <c r="G79" i="5"/>
  <c r="G70" i="5"/>
  <c r="G66" i="5"/>
  <c r="G62" i="5"/>
  <c r="G60" i="5"/>
  <c r="G59" i="5" s="1"/>
  <c r="G55" i="5"/>
  <c r="G48" i="5"/>
  <c r="G44" i="5"/>
  <c r="G38" i="5"/>
  <c r="G36" i="5"/>
  <c r="G33" i="5"/>
  <c r="G30" i="5"/>
  <c r="G28" i="5"/>
  <c r="G26" i="5"/>
  <c r="G22" i="5"/>
  <c r="G418" i="5" l="1"/>
  <c r="G417" i="5" s="1"/>
  <c r="G416" i="5" s="1"/>
  <c r="G143" i="5"/>
  <c r="G192" i="5"/>
  <c r="G340" i="5"/>
  <c r="G553" i="5"/>
  <c r="G711" i="5"/>
  <c r="G594" i="5"/>
  <c r="G201" i="5"/>
  <c r="G323" i="5"/>
  <c r="G686" i="5"/>
  <c r="G685" i="5" s="1"/>
  <c r="G696" i="5"/>
  <c r="G52" i="5"/>
  <c r="G65" i="5"/>
  <c r="G639" i="5"/>
  <c r="G286" i="5"/>
  <c r="G285" i="5" s="1"/>
  <c r="G260" i="5"/>
  <c r="G259" i="5" s="1"/>
  <c r="G17" i="5"/>
  <c r="G468" i="5"/>
  <c r="G585" i="5"/>
  <c r="G584" i="5" s="1"/>
  <c r="G485" i="5"/>
  <c r="G503" i="5"/>
  <c r="G449" i="5"/>
  <c r="G448" i="5" s="1"/>
  <c r="G447" i="5" s="1"/>
  <c r="G728" i="5"/>
  <c r="G98" i="5"/>
  <c r="G404" i="5"/>
  <c r="G395" i="5"/>
  <c r="G171" i="5"/>
  <c r="G632" i="5"/>
  <c r="G631" i="5" s="1"/>
  <c r="G626" i="5" s="1"/>
  <c r="G621" i="5"/>
  <c r="G620" i="5" s="1"/>
  <c r="G619" i="5" s="1"/>
  <c r="G561" i="5"/>
  <c r="G531" i="5"/>
  <c r="G530" i="5" s="1"/>
  <c r="G43" i="5"/>
  <c r="G515" i="5"/>
  <c r="G514" i="5" s="1"/>
  <c r="G750" i="5"/>
  <c r="G749" i="5" s="1"/>
  <c r="G32" i="5"/>
  <c r="G136" i="5"/>
  <c r="G133" i="5" s="1"/>
  <c r="G579" i="5"/>
  <c r="G578" i="5" s="1"/>
  <c r="G383" i="5"/>
  <c r="G368" i="5" s="1"/>
  <c r="G273" i="5"/>
  <c r="G272" i="5" s="1"/>
  <c r="G652" i="5"/>
  <c r="G191" i="5" l="1"/>
  <c r="G190" i="5" s="1"/>
  <c r="G695" i="5"/>
  <c r="G15" i="5"/>
  <c r="G651" i="5"/>
  <c r="G650" i="5" s="1"/>
  <c r="G142" i="5"/>
  <c r="G141" i="5" s="1"/>
  <c r="G322" i="5"/>
  <c r="G321" i="5" s="1"/>
  <c r="G367" i="5"/>
  <c r="G552" i="5"/>
  <c r="G551" i="5" s="1"/>
  <c r="G394" i="5"/>
  <c r="G393" i="5" s="1"/>
  <c r="G484" i="5"/>
  <c r="G483" i="5" s="1"/>
  <c r="G271" i="5"/>
  <c r="G14" i="5" l="1"/>
  <c r="J682" i="5" s="1"/>
</calcChain>
</file>

<file path=xl/sharedStrings.xml><?xml version="1.0" encoding="utf-8"?>
<sst xmlns="http://schemas.openxmlformats.org/spreadsheetml/2006/main" count="10736" uniqueCount="595">
  <si>
    <t>01</t>
  </si>
  <si>
    <t>02</t>
  </si>
  <si>
    <t>03</t>
  </si>
  <si>
    <t>04</t>
  </si>
  <si>
    <t>05</t>
  </si>
  <si>
    <t>07</t>
  </si>
  <si>
    <t>Мероприятия по обеспечению мобилизационной готовности экономики</t>
  </si>
  <si>
    <t>08</t>
  </si>
  <si>
    <t>10</t>
  </si>
  <si>
    <t>Межбюджетные трансферты</t>
  </si>
  <si>
    <t>06</t>
  </si>
  <si>
    <t>ЦСР</t>
  </si>
  <si>
    <t>ВР</t>
  </si>
  <si>
    <t>Код бюджетной классификации</t>
  </si>
  <si>
    <t>Наименование</t>
  </si>
  <si>
    <t>ВСЕГО:</t>
  </si>
  <si>
    <t>13</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</si>
  <si>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</si>
  <si>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</si>
  <si>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</si>
  <si>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</si>
  <si>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</si>
  <si>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</si>
  <si>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</si>
  <si>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</si>
  <si>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500</t>
  </si>
  <si>
    <t xml:space="preserve">Расходы на обеспечение функций муниципальных органов </t>
  </si>
  <si>
    <t>Обеспечение деятельности представительного органа местного самоуправления</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</si>
  <si>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</si>
  <si>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</si>
  <si>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Расходы на обеспечение функций органов местного самоуправления по передаваемым полномочиям поселений (по осуществлению полномочий в соответствии с жилищным законодательством)</t>
  </si>
  <si>
    <t>Расходы на обеспечение функций органов местного самоуправления по передаваемым полномочиям поселений (по осуществлению внутреннего муниципального финансового контроля)</t>
  </si>
  <si>
    <t>(тыс. рублей)</t>
  </si>
  <si>
    <t>Расходы на обеспечение функций органов местного самоуправления по передаваемым полномочиям поселений (по осуществлению полномочий контрольно-счетного органа)</t>
  </si>
  <si>
    <t>Расходы на обеспечение деятельности (оказание услуг) муниципальных учреждений по передаваемым полномочиям поселений (на обеспечение безопасности людей на водных объектах, охране их жизни и здоровья)</t>
  </si>
  <si>
    <t>Расходы на обеспечение деятельности (оказание услуг) муниципальных учреждений по передаваемым полномочиям поселений (по созданию, содержанию и организации деятельности аварийно-спасательных служб и (или) аварийно-спасательных формирований)</t>
  </si>
  <si>
    <t>Непрограммные расходы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</si>
  <si>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</si>
  <si>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Сумма</t>
  </si>
  <si>
    <t>00</t>
  </si>
  <si>
    <t>00000</t>
  </si>
  <si>
    <t>00190</t>
  </si>
  <si>
    <t>Компенсационные расходы на выплаты депутатских полномочий</t>
  </si>
  <si>
    <t>60870</t>
  </si>
  <si>
    <t>52</t>
  </si>
  <si>
    <t>21210</t>
  </si>
  <si>
    <t>60910</t>
  </si>
  <si>
    <t>51200</t>
  </si>
  <si>
    <t>18</t>
  </si>
  <si>
    <t>24550</t>
  </si>
  <si>
    <t>Обеспечение деятельности казенных учреждений</t>
  </si>
  <si>
    <t>00590</t>
  </si>
  <si>
    <t>Повышение уровня доступности приоритетных объектов и услуг для инвалидов и маломобильных групп населения в муниципальном образовании</t>
  </si>
  <si>
    <t>17</t>
  </si>
  <si>
    <t>99</t>
  </si>
  <si>
    <t>11530</t>
  </si>
  <si>
    <t>61650</t>
  </si>
  <si>
    <t>16</t>
  </si>
  <si>
    <t>1</t>
  </si>
  <si>
    <t>Повышение эффективности работы органов местного самоуправления и подведомственных организаций</t>
  </si>
  <si>
    <t>15</t>
  </si>
  <si>
    <t>24710</t>
  </si>
  <si>
    <t>Реализация основных направлений приоритетного национального проекта «Доступное и комфортное жилье - гражданам России»</t>
  </si>
  <si>
    <t>Обеспечение условий для художественного творчества и инновационной деятельности муниципальных учреждений отрасли «Культура»</t>
  </si>
  <si>
    <t>24460</t>
  </si>
  <si>
    <t>4</t>
  </si>
  <si>
    <t xml:space="preserve">Комплексное информационное обеспечение деятельности органов местного самоуправления </t>
  </si>
  <si>
    <t>24750</t>
  </si>
  <si>
    <t>19</t>
  </si>
  <si>
    <t>24590</t>
  </si>
  <si>
    <t>53</t>
  </si>
  <si>
    <t>21200</t>
  </si>
  <si>
    <t>10490</t>
  </si>
  <si>
    <t>54</t>
  </si>
  <si>
    <t>21190</t>
  </si>
  <si>
    <t>Проведение  реконструкций и капитальных ремонтов на объектах социальной сферы</t>
  </si>
  <si>
    <t>Строительство, реконструкция, модернизация объектов социальной инфраструктуры и обеспечение деятельности муниципального казенного учреждения, предоставляющего услуги в сфере капитального строительства</t>
  </si>
  <si>
    <t>21590</t>
  </si>
  <si>
    <t>21600</t>
  </si>
  <si>
    <t>21610</t>
  </si>
  <si>
    <t>Финансовое обеспечение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</si>
  <si>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</si>
  <si>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24690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</si>
  <si>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</si>
  <si>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</si>
  <si>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</si>
  <si>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</si>
  <si>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</si>
  <si>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</si>
  <si>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24400</t>
  </si>
  <si>
    <t>62370</t>
  </si>
  <si>
    <t>24410</t>
  </si>
  <si>
    <t>60710</t>
  </si>
  <si>
    <t>2</t>
  </si>
  <si>
    <t>Повышения качества обучения в муниципальных детско-юношеских спортивных школах</t>
  </si>
  <si>
    <t>24500</t>
  </si>
  <si>
    <t>60740</t>
  </si>
  <si>
    <t>Поддержка детей-сирот</t>
  </si>
  <si>
    <t>Формирование системы оценки качества образования и образовательных результатов</t>
  </si>
  <si>
    <t>Реализация мер популяризации среди детей и молодежи научнообразовательной и творческой деятельности, выявление талантливой молодежи</t>
  </si>
  <si>
    <t>24330</t>
  </si>
  <si>
    <t>3</t>
  </si>
  <si>
    <t>Организация и проведение аварийно-спасательных и других неотложных работ при чрезвычайных ситуациях</t>
  </si>
  <si>
    <t>50</t>
  </si>
  <si>
    <t>51</t>
  </si>
  <si>
    <t xml:space="preserve">Расходы на обеспечение функций муниципальных органов
</t>
  </si>
  <si>
    <t xml:space="preserve">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</si>
  <si>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 xml:space="preserve">Закупка товаров, работ и услуг для обеспечения государственных (муниципальных) нужд
</t>
  </si>
  <si>
    <t xml:space="preserve">Социальное обеспечение и иные выплаты населению
</t>
  </si>
  <si>
    <t>300</t>
  </si>
  <si>
    <t xml:space="preserve">Предоставление субсидий бюджетным, автономным учреждениям и иным некоммерческим организациям
</t>
  </si>
  <si>
    <t>600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</si>
  <si>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</si>
  <si>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</si>
  <si>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</si>
  <si>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</si>
  <si>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Предоставление субсидий бюджетным, автономным учреждениям и иным некоммерческим организациям</t>
  </si>
  <si>
    <t>Социальное обеспечение и иные выплаты населению</t>
  </si>
  <si>
    <t>Капитальные вложения в объекты государственной (муниципальной) собственности</t>
  </si>
  <si>
    <t>400</t>
  </si>
  <si>
    <t>60070</t>
  </si>
  <si>
    <t>Субсидии бюджетным, автономным учреждениям и иным некоммерческим организациям</t>
  </si>
  <si>
    <t>20</t>
  </si>
  <si>
    <t>12</t>
  </si>
  <si>
    <t>Поддержка общественно полезных программ общественных объединений, направленных на формирование и укрепление гражданского общества</t>
  </si>
  <si>
    <t>24700</t>
  </si>
  <si>
    <t xml:space="preserve">18 </t>
  </si>
  <si>
    <t>24540</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</si>
  <si>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</si>
  <si>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</si>
  <si>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21620</t>
  </si>
  <si>
    <t>24470</t>
  </si>
  <si>
    <t>24480</t>
  </si>
  <si>
    <t>Физическое воспитание и физическое развитие граждан посредством организации и проведения (участия) физкультурных мероприятий и массовых спортивных мероприятий</t>
  </si>
  <si>
    <t>24680</t>
  </si>
  <si>
    <t>24340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</si>
  <si>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</si>
  <si>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62500</t>
  </si>
  <si>
    <t>24800</t>
  </si>
  <si>
    <t>5</t>
  </si>
  <si>
    <t>24810</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</si>
  <si>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</si>
  <si>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</si>
  <si>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</si>
  <si>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24820</t>
  </si>
  <si>
    <t>Финансирование расходных обязательств в целях доведения средней заработной платы педагогических работников организаций дополнительного образования детей до средней заработной платы учителей</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</si>
  <si>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</si>
  <si>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Расходы на обеспечение деятельности (оказание услуг) муниципальных учреждений по передаваемым полномочиям поселений ( в части обеспечения первичных мер пожарной безопасности)</t>
  </si>
  <si>
    <t>21591</t>
  </si>
  <si>
    <t>21592</t>
  </si>
  <si>
    <t xml:space="preserve">Расходы на обеспечение деятельности (оказание услуг) подведомственных учреждений по передаваемым полномочиям поселений (в части обслуживания, ремонта, установки камер видеонаблюдения) </t>
  </si>
  <si>
    <t>Обеспечение деятельности управления ЖКХ и ТЭК</t>
  </si>
  <si>
    <t>Обеспечение деятельности муниципального бюджетного учреждения</t>
  </si>
  <si>
    <t>Финансирование расходных обязательств по заработной плате с учетом начислений АНО «Комбинат социального питания»</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</si>
  <si>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</si>
  <si>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Подпрограмма «Развитие детско-юношеского спорта»</t>
  </si>
  <si>
    <t>Улучшение кадрового обеспечения муниципальных учреждений дополнительного образования отрасли отрасли «Физическая культура и спорт»</t>
  </si>
  <si>
    <t>Подпрограмма «Развитие массового спорта»</t>
  </si>
  <si>
    <t xml:space="preserve">Муниципальная программа  «Содействие развитию гражданского общества и гармонизации межнациональных отношений» </t>
  </si>
  <si>
    <t>Муниципальная программа  «Защита населения и территории от чрезвычайных ситуаций, обеспечение пожарной безопасности»</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</si>
  <si>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</si>
  <si>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</si>
  <si>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</si>
  <si>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</si>
  <si>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Обеспечение деятельности муниципального бюджетного учреждения «Комитет земельных отношений»</t>
  </si>
  <si>
    <t>Реализация мероприятий муниципальной программы «Управление муниципальной собственностью»</t>
  </si>
  <si>
    <t>Подпрограмма «Жилище»</t>
  </si>
  <si>
    <t>Создание условий для поддержания благосостояния отдельных категорий граждан и повышение доступности социального обслуживания населения</t>
  </si>
  <si>
    <t>Реализация мероприятий муниципальной программы «Развитие санаторно-курортного и туристского комплекса муниципального образования Туапсинский район»</t>
  </si>
  <si>
    <t>24900</t>
  </si>
  <si>
    <t>Реализация мероприятий по Укреплению межрегиональных и межмуниципальных отношений в области курортного дела и туризма</t>
  </si>
  <si>
    <t>Укрепление межрегиональных и межмуниципальных отношений в области курортного дела и туризма</t>
  </si>
  <si>
    <t>60220</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</si>
  <si>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</si>
  <si>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Расходы на обеспечение деятельности (оказание услуг) подведомственных учреждений по передаваемым полномочиям поселений (в части создания и содержания единой дежурно-диспетчерской службы)</t>
  </si>
  <si>
    <t>21593</t>
  </si>
  <si>
    <t>Реализация мероприятий по обеспечению жильем молодых семей</t>
  </si>
  <si>
    <t>L4970</t>
  </si>
  <si>
    <t>Расходы на обеспечение функций органов местного самоуправления по передаваемым полномочиям поселений (по осуществлению полномочий в области строительства, архитектуры, градостроительства и муниципального земельного контроля)</t>
  </si>
  <si>
    <t>21180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</si>
  <si>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</si>
  <si>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</si>
  <si>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C0820</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</si>
  <si>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</si>
  <si>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</si>
  <si>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</si>
  <si>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</si>
  <si>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</si>
  <si>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</si>
  <si>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</si>
  <si>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</si>
  <si>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</si>
  <si>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</si>
  <si>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Дополнительная помощь местным бюджетам для решения социально значимых вопросов</t>
  </si>
  <si>
    <t>24850</t>
  </si>
  <si>
    <t>24920</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</si>
  <si>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</si>
  <si>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</si>
  <si>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</si>
  <si>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</si>
  <si>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Обеспечение условий для развития физической культуры и массового спорта в части оплаты труда инструкторов по спорту</t>
  </si>
  <si>
    <t>Обеспечение проведения независимой оценки качества условий осуществления образовательной деятельности</t>
  </si>
  <si>
    <t>24370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</si>
  <si>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</si>
  <si>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</si>
  <si>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Обеспечение жилыми помещениями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</si>
  <si>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</si>
  <si>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</si>
  <si>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62955</t>
  </si>
  <si>
    <t>Поддержка местных инициатив по итогам краевого конкурса</t>
  </si>
  <si>
    <t>L3040</t>
  </si>
  <si>
    <t>Доведение до МРОТ отдельные категории работников</t>
  </si>
  <si>
    <t>26000</t>
  </si>
  <si>
    <t>S0470</t>
  </si>
  <si>
    <t>24420</t>
  </si>
  <si>
    <t>Доведение до МРОТ отдельных категорий работников</t>
  </si>
  <si>
    <t>Реализация мероприятий муниципальной программы  «Туапсинский район - территория комфортного проживания»</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</si>
  <si>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</si>
  <si>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 xml:space="preserve">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 </t>
  </si>
  <si>
    <t>С3040</t>
  </si>
  <si>
    <t>24310</t>
  </si>
  <si>
    <t>Обеспечение проведения ГИА, ЕГЭ</t>
  </si>
  <si>
    <t xml:space="preserve">01 </t>
  </si>
  <si>
    <t>27000</t>
  </si>
  <si>
    <t>A1</t>
  </si>
  <si>
    <t>55190</t>
  </si>
  <si>
    <t>Государственная поддержка отрасли культуры</t>
  </si>
  <si>
    <t>S3310</t>
  </si>
  <si>
    <t>Диспансеризация сотрудников отраслевых (функциональных) органов</t>
  </si>
  <si>
    <t>24571</t>
  </si>
  <si>
    <t>Укрепление материально-технической базы и оборотных средств отраслевых (функциональных) органов</t>
  </si>
  <si>
    <t>24574</t>
  </si>
  <si>
    <t>Приобретение системного программного обеспечения и техническое сопровождение программных продуктов</t>
  </si>
  <si>
    <t>24573</t>
  </si>
  <si>
    <t>Обучение сотрудников отраслевых (функциональных) органов</t>
  </si>
  <si>
    <t>24572</t>
  </si>
  <si>
    <t>25000</t>
  </si>
  <si>
    <t>Архитектура и градостроительство</t>
  </si>
  <si>
    <t>Реализация мероприятий в области архитектуры и градостроительства</t>
  </si>
  <si>
    <t>24790</t>
  </si>
  <si>
    <t>Совершенствование противопожарной защиты населения и объектов инфраструктуры</t>
  </si>
  <si>
    <t>R0820</t>
  </si>
  <si>
    <t>S3550</t>
  </si>
  <si>
    <t>S3410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</si>
  <si>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</si>
  <si>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63540</t>
  </si>
  <si>
    <t>00591</t>
  </si>
  <si>
    <t>Обеспечение функционирования модели персонифицированного финансирования дополнительного образования детей</t>
  </si>
  <si>
    <t>69200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</si>
  <si>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</si>
  <si>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69100</t>
  </si>
  <si>
    <t>69130</t>
  </si>
  <si>
    <t>69120</t>
  </si>
  <si>
    <t>69190</t>
  </si>
  <si>
    <t>69180</t>
  </si>
  <si>
    <t>69170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</si>
  <si>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сверх сумм софинансирования</t>
  </si>
  <si>
    <t>С3410</t>
  </si>
  <si>
    <t>S3570</t>
  </si>
  <si>
    <t>62980</t>
  </si>
  <si>
    <t>21594</t>
  </si>
  <si>
    <t>Расходы на обеспечение деятельности (оказание услуг) подведомственных учреждений по передаваемым полномочиям поселений (содержания сегмента системы обеспечения вызова экстренных оперативных служб по единому номеру «112»)</t>
  </si>
  <si>
    <t>С3370</t>
  </si>
  <si>
    <t>24770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</si>
  <si>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сверх сумм софинансирования</t>
  </si>
  <si>
    <t>Расходы на обеспечение деятельности (оказание услуг) муниципальных учреждений, в том числе по передаваемым полномочиям поселений (в части создания резерва материальных ресурсов)</t>
  </si>
  <si>
    <t>24560</t>
  </si>
  <si>
    <t>Организация и осуществление целенаправленной работы по профилактике распространения наркомании и связанных с ней правонарушений</t>
  </si>
  <si>
    <t>69110</t>
  </si>
  <si>
    <t>69140</t>
  </si>
  <si>
    <t>69160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</si>
  <si>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</si>
  <si>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</si>
  <si>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</si>
  <si>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63640</t>
  </si>
  <si>
    <t>Организация и осуществление мероприятий по территориальной обороне и гражданской обороне, защите населения и территории поселения от чрезвычайных ситуаций природного и техногенного характера в границах поселения</t>
  </si>
  <si>
    <t>Предоставление субсидий на учреждения деятельность которых приостановлена</t>
  </si>
  <si>
    <t>Федеральный проект «Культурная среда»</t>
  </si>
  <si>
    <t>Организация бесплатного питания детей мобилизованных граждан</t>
  </si>
  <si>
    <t>24980</t>
  </si>
  <si>
    <t>Лицензирование медицинских кабинетов</t>
  </si>
  <si>
    <t>24440</t>
  </si>
  <si>
    <t>11</t>
  </si>
  <si>
    <t>Обеспечение деятельности учреждений физической культуры и спорта</t>
  </si>
  <si>
    <t>S0100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</si>
  <si>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</si>
  <si>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</si>
  <si>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</si>
  <si>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</si>
  <si>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</si>
  <si>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24990</t>
  </si>
  <si>
    <t>Компенсация за одноразовое горячее питание детей-инвалидов, которые из-за болезни не могут посещать школу</t>
  </si>
  <si>
    <t>24505</t>
  </si>
  <si>
    <t>Укрепление материально-технической базы спортивных школ</t>
  </si>
  <si>
    <t>Отдельные мероприятия муниципальной программы «Обеспечение перевозок обучающихся в образовательных учреждениях и учреждениях социальной сферы»</t>
  </si>
  <si>
    <t>Реализация мероприятий подпрограммы «Обеспечение пожарной безопасности« муниципальной программы «Защита населения и территории от чрезвычайных ситуаций, обеспечение пожарной безопасности»</t>
  </si>
  <si>
    <t>С3570</t>
  </si>
  <si>
    <t>Укрепление материально-технической базы муниципальных физкультурно-спортивных организаций сверх сумм софинансирования</t>
  </si>
  <si>
    <t>6</t>
  </si>
  <si>
    <t>Модернизация объектов коммунальной инфраструктуры, источником финансового обеспечения которых являются средства публично-правовой компании "Фонд развития территорий"</t>
  </si>
  <si>
    <t>67471</t>
  </si>
  <si>
    <t>Модернизация объектов коммунальной инфраструктуры, финансовое обеспечение которых осуществляется за счет средств бюджета Краснодарского края, за исключением средств, источником финансового обеспечения которых являются средства публично-правовой компании "Фонд развития территорий"</t>
  </si>
  <si>
    <t>67472</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</si>
  <si>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</si>
  <si>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</si>
  <si>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L5190</t>
  </si>
  <si>
    <t>Финансирование расходных обязательств услуги по организации питания (наценка) обучающихся по образовательным программам начального общего образования в муниципальных образовательных организациях сверх сумм софинансирования</t>
  </si>
  <si>
    <t>Прочие выплаты по обязательствам муниципального образования</t>
  </si>
  <si>
    <t>21240</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</si>
  <si>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</si>
  <si>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Развитие общественной инфраструктуры муниципального значения сверх сумм софинансирования</t>
  </si>
  <si>
    <t>С0470</t>
  </si>
  <si>
    <t>R3032</t>
  </si>
  <si>
    <t>Проведение комплексных кадастровых работ</t>
  </si>
  <si>
    <t>L5110</t>
  </si>
  <si>
    <t>A0820</t>
  </si>
  <si>
    <t>24670</t>
  </si>
  <si>
    <t>24390</t>
  </si>
  <si>
    <t>Финансирование расходных обязательств по укреплению материально-технической базы (приобретение оборудования и мебели)</t>
  </si>
  <si>
    <t>C0100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</si>
  <si>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 спортивного назначения, физкультурно- оздоровительных комплексов) сверх сумм софинансирования</t>
  </si>
  <si>
    <t>62590</t>
  </si>
  <si>
    <t>Средства резервного фонда администрации Краснодарского края</t>
  </si>
  <si>
    <t>Дополнительная помощь местным бюджетам для решения социально значимых вопросов местного значения</t>
  </si>
  <si>
    <t>00592</t>
  </si>
  <si>
    <t>Предоставление мер социальной поддержки детям, родители (законные представители) которых участвуют в СВО на территории ЛНР, ДНР, Запорожской области, Херсонской области и Украины, осваивающие образовательные программы дополнительного образования в учреждениях дополнительного образования</t>
  </si>
  <si>
    <t>S0170</t>
  </si>
  <si>
    <t>Подготовка документации по планировке территории (проекта планировки территории и проекта межевания территории) муниципальных образований Краснодарского края</t>
  </si>
  <si>
    <t>А0470</t>
  </si>
  <si>
    <t>S2400</t>
  </si>
  <si>
    <t xml:space="preserve">Резервный фонд администрации Краснодарского края
</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</si>
  <si>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</si>
  <si>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S0640</t>
  </si>
  <si>
    <t>60960</t>
  </si>
  <si>
    <t xml:space="preserve">администрации муниципального </t>
  </si>
  <si>
    <t xml:space="preserve">образования Туапсинский район     </t>
  </si>
  <si>
    <t>24760</t>
  </si>
  <si>
    <t>Развитие и поддержка одаренных детей</t>
  </si>
  <si>
    <t>С2400</t>
  </si>
  <si>
    <t>Резервный фонд администрации Краснодарского края (сверх сумм софинансирования)</t>
  </si>
  <si>
    <t>S2690</t>
  </si>
  <si>
    <t>Приобретение спортивно-технологического оборудования, инвентаря и экипировки для муниципальных учреждений дополнительного образования отрасли "Физическая культура и спорт", реализующих дополнительные образовательные программы спортивной подготовки в соответствии с федеральными стандартами спортивной подготовки по базовым видам спорта</t>
  </si>
  <si>
    <t>21630</t>
  </si>
  <si>
    <t>Единовременная выплата для молодых педагогических работников</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</si>
  <si>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территорий, прилегающих к зданиям и сооружениям)</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</si>
  <si>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</si>
  <si>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Строительство, реконструкцию (в том числе реконструкцию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</si>
  <si>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</si>
  <si>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12030</t>
  </si>
  <si>
    <t>Ю.Н. Кулакова</t>
  </si>
  <si>
    <t>Начальник финансового управления</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</si>
  <si>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</si>
  <si>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</si>
  <si>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</si>
  <si>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</si>
  <si>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</si>
  <si>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t>
  </si>
  <si>
    <t>Расходы на компенсационные выплаты работникам органов местного самоуправления и другие расходы, связанные с преобразованием муниципальных образований, упразднением поселений в соответствии со статьями 13 и 13(1) Федерального закона № 131-ФЗ</t>
  </si>
  <si>
    <t>00390</t>
  </si>
  <si>
    <t>25400</t>
  </si>
  <si>
    <t>Социальная поддержка отдельных категорий медицинских работников, работающих в государственных организациях</t>
  </si>
  <si>
    <t>24300</t>
  </si>
  <si>
    <t>Обеспечение учреждений социальной сферы приборами учета тепловой энергии</t>
  </si>
  <si>
    <t>24520</t>
  </si>
  <si>
    <t>Муниципальная программа «Развитие образования»</t>
  </si>
  <si>
    <t>Отдельные мероприятия муниципальной программы «Развитие образования»</t>
  </si>
  <si>
    <t xml:space="preserve">Реализация мероприятий муниципальной программы «Развитие образования» </t>
  </si>
  <si>
    <t>Муниципальная программа «Развитие культуры»</t>
  </si>
  <si>
    <t>Отдельные мероприятия муниципальной программы «Развитие культуры»</t>
  </si>
  <si>
    <t xml:space="preserve">Подпрограмма «Культура» </t>
  </si>
  <si>
    <t>Комплектование книжных фондов муниципальных общедоступных библиотек Туапсинского муниципального округа Краснодарского края</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</si>
  <si>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</si>
  <si>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</si>
  <si>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Реализация мероприятий подпрограммы «Развитие детско-юношеского спорта» муниципальной программы «Развитие физической культуры и спорта»</t>
  </si>
  <si>
    <t>Реализация мероприятий подпрограммы «Развитие массового спорта» муниципальной программы «Развитие физической культуры и спорта»</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</si>
  <si>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</si>
  <si>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</si>
  <si>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</si>
  <si>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Внедрение и развитие инструментов инициативного бюджетирования на территории Туапсинский муниципальный округ Краснодарского края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</si>
  <si>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</si>
  <si>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</si>
  <si>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</si>
  <si>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</si>
  <si>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</si>
  <si>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Реализация мероприятий муниципальной программы  «Молодежь»</t>
  </si>
  <si>
    <t>Муниципальная программа «Социальная поддержка детей-сирот и детей, оставшихся без попечения родителей»</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</si>
  <si>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</si>
  <si>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</si>
  <si>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</si>
  <si>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</si>
  <si>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</si>
  <si>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</si>
  <si>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</si>
  <si>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Муниципальная программа «Экономическое развитие»</t>
  </si>
  <si>
    <t>Подпрограмма «Формирование инвестиционной привлекательности»</t>
  </si>
  <si>
    <t>Развитие и координация выставочно-ярмарочной деятельности Туапсинского муниципального округа, обеспечивающей продвижение его интересов на рынках товаров и услуг</t>
  </si>
  <si>
    <t>Реализация мероприятий подпрограммы «Формирование инвестиционной привлекательности» муниципальной программы «Экономическое развитие»</t>
  </si>
  <si>
    <t>Подпрограмма «Информационное обеспечение населения»</t>
  </si>
  <si>
    <t>Реализация мероприятий подпрограммы «Информационное обеспечение населения» муниципальной программы «Экономическое развитие»</t>
  </si>
  <si>
    <t>Подпрограмма «Развитие агропромышленного комплекса"</t>
  </si>
  <si>
    <t>Реализация мероприятий подпрограммы «Развитие агропромышленного комплекса»</t>
  </si>
  <si>
    <t xml:space="preserve">Муниципальная программа «Доступная среда» </t>
  </si>
  <si>
    <t xml:space="preserve">Отдельные мероприятия муниципальной программы «Доступная среда» </t>
  </si>
  <si>
    <t>Реализация мероприятий муниципальной программы «Доступная среда»</t>
  </si>
  <si>
    <t>Муниципальная программа «Обеспечение безопасности населения»</t>
  </si>
  <si>
    <t>Организация  казачьей деятельности на территории  Туапсинского муниципального округа</t>
  </si>
  <si>
    <t>Реализация мероприятий в отношении казачества в Туапсинском муниципальном округе</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</si>
  <si>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</si>
  <si>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</si>
  <si>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</si>
  <si>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Оказание разовой помощи гражданам Российской Федерации, заключившим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округа</t>
  </si>
  <si>
    <t>Предоставление доплаты приглашенным специалистам в государственные бюджетные учреждения здравоохранения министерства здравоохранения Краснодарского края, расположенные на территории муниципального образования Туапсинский муниципальный округ</t>
  </si>
  <si>
    <t>Муниципальная программа «Развитие санаторно-курортного и туристского комплекса»</t>
  </si>
  <si>
    <t>Мероприятия в рамках управления имуществом Туапсинского муниципального округа</t>
  </si>
  <si>
    <t>Комплексные кадастровые работы на территории муниципального образования Туапсинский муниципальный округ</t>
  </si>
  <si>
    <t>Отдельные мероприятия муниципальной программы «Развитие санаторно-курортного и туристского комплекса»</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</si>
  <si>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</si>
  <si>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</si>
  <si>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Обеспечение функционирования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</si>
  <si>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</si>
  <si>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</si>
  <si>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</si>
  <si>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Обеспечение деятельности контрольно-счетной палаты муниципального образования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</si>
  <si>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</si>
  <si>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Непрограммные расходы органов исполнительной власти Туапсинского муниципального округа Краснодарского края</t>
  </si>
  <si>
    <t>Развитие сети и инфраструктуры образовательных организаций, обеспечивающих доступ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</si>
  <si>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Реализация мер по обеспечению доступа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</si>
  <si>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Организация подвоза обучающихся, проживающих на территории Туапсинского муниципального округа Краснодарского края, в муниципальные образования Краснодарского края</t>
  </si>
  <si>
    <t>Реализация мероприятий  подпрограммы «Культура» муниципальной программы «Развитие культуры»</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</si>
  <si>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</si>
  <si>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Организация  проведения районных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</si>
  <si>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Подпрограмма «Грантовая поддержка общественных инициатив и мероприятий, направленных на формирование и укрепление гражданского общества»</t>
  </si>
  <si>
    <t>Обеспечение деятельности и организация работы муниципального казенного учреждения «Молодежный центр Туапсинского округа»</t>
  </si>
  <si>
    <t xml:space="preserve">Создание условий для развития и реализации гражданского становления, потенциала молодежи в муниципальном образовании Туапсинский муниципальный округ </t>
  </si>
  <si>
    <t>Обеспечение деятельности управления культуры администрации муниципального образования Туапсинский муниципальный округ Краснодарского края</t>
  </si>
  <si>
    <t>Подпрограмма «Поддержка малого и среднего предпринимательства и физических лиц, применяющих специальный налоговый режим «Налог на профессиональный доход»</t>
  </si>
  <si>
    <t>Реализация мероприятий подпрограммы «Поддержка малого и среднего предпринимательства и физических лиц, применяющих специальный налоговый режим «Налог на профессиональный доход»</t>
  </si>
  <si>
    <t xml:space="preserve">Создание благоприятных условий для развития малого и среднего предпринимательства применяющих специальный налоговый режим «Налог на профессиональный доход» </t>
  </si>
  <si>
    <t>Поддержка сельскохозяйственного производства в Туапсинском муниципальном округе</t>
  </si>
  <si>
    <t>Подпрограмма «Поддержка социально ориентированных реестровых казачьих обществ Туапсинского муниципального округа, в том числе на осуществление деятельности по профилактике социально опасных форм поведения»</t>
  </si>
  <si>
    <t>Подпрограмма «Укрепление правопорядка, профилактика правонарушений, усиление борьбы с преступностью и противодействие коррупции в Туапсинском муниципальном округе»</t>
  </si>
  <si>
    <t>Федеральный проект «Патриотическое воспитание граждан Российской Федерации»</t>
  </si>
  <si>
    <t>Совершенствование деятельности муниципальных учреждений дополнительного образования отрасли «Культура»</t>
  </si>
  <si>
    <t>Обеспечение мерами социальной поддержки граждан Российской Федерации, заключивших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округа</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</si>
  <si>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</si>
  <si>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Продвижение санаторно-курортных и туристских возможностей Туапсинского муниципального округа с применением рекламно-информационных технологий</t>
  </si>
  <si>
    <t>Глава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</si>
  <si>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</si>
  <si>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</si>
  <si>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</si>
  <si>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</si>
  <si>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</si>
  <si>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</si>
  <si>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Муниципальная программа «Развитие транспортной системы»</t>
  </si>
  <si>
    <t>Приведение в соответствие с требованиями законодательства генеральных планов и правил землепользования и застройки городских и сельских поселений муниципального образования Туапсинский муниципальный округ</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</si>
  <si>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</si>
  <si>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</si>
  <si>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</si>
  <si>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</si>
  <si>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</si>
  <si>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</si>
  <si>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</si>
  <si>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</si>
  <si>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</si>
  <si>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</si>
  <si>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Подпрограмма «Профилактика терроризма и экстремизма»</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</si>
  <si>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</si>
  <si>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51180</t>
  </si>
  <si>
    <t>Осуществление первичного воинского учета органами местного самоуправления поселений, муниципальных и городских округов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</si>
  <si>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</si>
  <si>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S0620</t>
  </si>
  <si>
    <t>S0330</t>
  </si>
  <si>
    <t>98100</t>
  </si>
  <si>
    <t>Организация газоснабжения населения (поселений) (строительство подводящих газопроводов, распределительных газопроводов)</t>
  </si>
  <si>
    <t>Строительство и реконструкция объектов водоотведения</t>
  </si>
  <si>
    <t>Организация водоснабжения населения</t>
  </si>
  <si>
    <t>69000</t>
  </si>
  <si>
    <t>Единая субвенция в области социальной политики бюджетам муниципальных районов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</si>
  <si>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</si>
  <si>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</si>
  <si>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09</t>
  </si>
  <si>
    <t>Обеспечение организации летних каникул как продолжение образовательно-воспитательного процесса</t>
  </si>
  <si>
    <t>S0290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</si>
  <si>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</si>
  <si>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S0360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</si>
  <si>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</si>
  <si>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района,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t>
  </si>
  <si>
    <t xml:space="preserve">Совершенствование деятельности муниципальных учреждений отрасли "Культура" </t>
  </si>
  <si>
    <t>Поддержка, ремонт и укрепление материально-технической базы культурной среды в Туапсинском муниципальном округе</t>
  </si>
  <si>
    <t>L5170</t>
  </si>
  <si>
    <t>Поддержка творческой деятельности и техническое оснащение детских и кукольных театров</t>
  </si>
  <si>
    <t>L4670</t>
  </si>
  <si>
    <t>Обеспечение развития и укрепления материально-технической базы домов культуры в населенных пунктах с числом жителей до 50 тысяч человек</t>
  </si>
  <si>
    <t>Подпрограмма «Социальная поддержка детей-сирот и детей, оставшихся без попечения родителей, лиц из их числа»</t>
  </si>
  <si>
    <t>РАСПРЕДЕЛЕНИЕ БЮДЖЕТНЫХ АССИГНОВАНИЙ 
по целевым статьям  (муниципальным программам
муниципального образования Туапсинский муниципальный округ и 
непрограммным направлениям деятельности), группам
видов расходов классификации расходов бюджета на 2025 год</t>
  </si>
  <si>
    <t>Расходы бюджета, связанные с преобразованием муниципальных образований, упразднением поселений в соответствии со статьями 13 и 13(1) Федерального закона № 131-ФЗ</t>
  </si>
  <si>
    <t>00599</t>
  </si>
  <si>
    <t>56</t>
  </si>
  <si>
    <t>0</t>
  </si>
  <si>
    <t>Обслуживание долговых обязательств</t>
  </si>
  <si>
    <t>Финансовое обеспечение долговых обязательств</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</si>
  <si>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</si>
  <si>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Процентные платежи по муниципальному долгу</t>
  </si>
  <si>
    <t>Обслуживание муниципального долга</t>
  </si>
  <si>
    <t>55</t>
  </si>
  <si>
    <t>24430</t>
  </si>
  <si>
    <t>700</t>
  </si>
  <si>
    <t>Подпрограмма "Благоустройство территорий" муниципальной программы "Развитие жилишно-коммунального хозяйства"</t>
  </si>
  <si>
    <t>Создание условий для отдыха населения и организации обустройства мест отдыха населения</t>
  </si>
  <si>
    <t>Реализация мероприятий подпрограммы "Благоустройство територий" муниципальной программы "Развитие жилишно-коммунального хозяйства"</t>
  </si>
  <si>
    <t>30100</t>
  </si>
  <si>
    <t>Подпрограмма "Теплоснабжение" муниципальной программы "Развитие жилишно-коммунального хозяйства"</t>
  </si>
  <si>
    <t>Модернизация систем теплоснабжения</t>
  </si>
  <si>
    <t>Реализация мероприятий подпрограммы "Теплоснабжение" муниципальной программы "Развитие жилишно-коммунального хозяйства"</t>
  </si>
  <si>
    <t>30200</t>
  </si>
  <si>
    <t>Сохранение и развитие кадрового потенциала отрасли "Культура" Туапсинского муниципального округа, развитие системы морального и материального стимулирования работников отрасли "Культура" Туапсинского муниципального округа, повышение престижа и социального статуса работников отрасли "Культура"</t>
  </si>
  <si>
    <t>Социальные выплаты, связанные с оплатой жилого помещения по договору найма (поднайма) педагогам учреждений дополнительного образования отрасли «Культура»</t>
  </si>
  <si>
    <t>24880</t>
  </si>
  <si>
    <t>Реализация мероприятий муниципальной программы "Развитие культуры"</t>
  </si>
  <si>
    <t>Осуществление капитальных ремонтов и сносов</t>
  </si>
  <si>
    <t>Сохранение, использование, популяризация, охрана объектов культурного наследия и воинских захоронений Туапсинского муниципального округа</t>
  </si>
  <si>
    <t>Благоустройство воинского захоронения</t>
  </si>
  <si>
    <t>R2990</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</si>
  <si>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</si>
  <si>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</si>
  <si>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</si>
  <si>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30500</t>
  </si>
  <si>
    <t>Организация подвоза детей к месту отдыха и обратно, стахование детей во время перевозки</t>
  </si>
  <si>
    <t>24640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</si>
  <si>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</si>
  <si>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24350</t>
  </si>
  <si>
    <t>Организация свободного времени детей, через различные формы отдыха, оздоровления и занятости</t>
  </si>
  <si>
    <t>Проведение туристско-краеведческих мероприятий с детьми</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</si>
  <si>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</si>
  <si>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S2720</t>
  </si>
  <si>
    <t>Организация благоустройства сельских территорий</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</si>
  <si>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</si>
  <si>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А0640</t>
  </si>
  <si>
    <t>А1</t>
  </si>
  <si>
    <t>54540</t>
  </si>
  <si>
    <t>Федеральный проект  «Культурная среда»</t>
  </si>
  <si>
    <t>Создание модельных муниципальных библиотек</t>
  </si>
  <si>
    <t>А0290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</si>
  <si>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 сверх сумм софинансирования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</si>
  <si>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</si>
  <si>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Реализация мероприятий муниципальной программы  «Территория комфортного проживания»</t>
  </si>
  <si>
    <t>Отдельные мероприятия муниципальной программы «Территория комфортного проживания»</t>
  </si>
  <si>
    <t>Обеспечение деятельности системы управления и оказания услуг в сфере культуры, искусства, кинематографии и дополнительного образования</t>
  </si>
  <si>
    <t>Сохранение, развитие и пропаганда лучших образцов академического искусства, киноискусства и народного творчества, поддержка общественных инициатив</t>
  </si>
  <si>
    <t>Подпрограмма "Благоустройство территорий"</t>
  </si>
  <si>
    <t>Подпрограмма "Теплоснабжение"</t>
  </si>
  <si>
    <t xml:space="preserve">Повышение уровня благоустройства населенных пунктов Туапсинского муниципального округа </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</si>
  <si>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</si>
  <si>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</si>
  <si>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Обеспечение деятельности подведомственных учреждений</t>
  </si>
  <si>
    <t>Реализация мероприятий подпрограммы «Информационное обеспечение населения»</t>
  </si>
  <si>
    <t>Реализация мероприятий подпрограммы «Формирование инвестиционной привлекательности»</t>
  </si>
  <si>
    <t>Продвижение санаторно-курортных и туристских возможностей Туапсинского муниципального округа</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</si>
  <si>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</si>
  <si>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23040</t>
  </si>
  <si>
    <t>24320</t>
  </si>
  <si>
    <t>Финансирование расходных обязательств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</si>
  <si>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Реализация мероприятий подпрограммы "Благоустройство територий"</t>
  </si>
  <si>
    <t>Реализация мероприятий подпрограммы "Теплоснабжение"</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</si>
  <si>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</si>
  <si>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</si>
  <si>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</si>
  <si>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</si>
  <si>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</si>
  <si>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округа,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t>
  </si>
  <si>
    <t>Реализация мероприятий муниципальной программы «Развитие санаторно-курортного и туристского комплекса муниципального образования Туапсинский униципальный округ"</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</si>
  <si>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дополнительному образованию за счет средств бюджетной системы, легкость и оперативность смены осваиваемых образовательных программ</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</si>
  <si>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сверх софинансирования</t>
  </si>
  <si>
    <t>Формирование востребованной системы оценки качества образования и образовательных результатов</t>
  </si>
  <si>
    <t>администрации муниципального образования</t>
  </si>
  <si>
    <t>Туапсинский муниципальный округ</t>
  </si>
  <si>
    <t xml:space="preserve">Начальник финансового управления </t>
  </si>
  <si>
    <t>».</t>
  </si>
  <si>
    <t>Ю6</t>
  </si>
  <si>
    <t>Региональный проект "Педагоги и наставники"</t>
  </si>
  <si>
    <t>S0530</t>
  </si>
  <si>
    <t>А0530</t>
  </si>
  <si>
    <t>L5766</t>
  </si>
  <si>
    <t>А5766</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</si>
  <si>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</si>
  <si>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</si>
  <si>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L3042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</si>
  <si>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</si>
  <si>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</si>
  <si>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Субсидии на осуществление мероприятий по содержанию в порядке и благоустройству воинских захоронений</t>
  </si>
  <si>
    <t>Обеспечение комплексного развития сельских территорий (организация благоустройства сельских территорий)</t>
  </si>
  <si>
    <t>Уличное освещение</t>
  </si>
  <si>
    <t>24860</t>
  </si>
  <si>
    <t>25500</t>
  </si>
  <si>
    <t xml:space="preserve">Организация газоснабжения населения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</si>
</sst>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р_._-;\-* #,##0.00_р_._-;_-* &quot;-&quot;??_р_._-;_-@_-"/>
    <numFmt numFmtId="164" formatCode="_-* #,##0.00\ _₽_-;\-* #,##0.00\ _₽_-;_-* &quot;-&quot;??\ _₽_-;_-@_-"/>
    <numFmt numFmtId="165" formatCode="0.0"/>
    <numFmt numFmtId="166" formatCode="#,##0.0"/>
    <numFmt numFmtId="167" formatCode="#,##0.00&quot;р.&quot;"/>
    <numFmt numFmtId="168" formatCode="#,##0.00\ _₽"/>
  </numFmts>
  <fonts count="31" x14ac:knownFonts="1">
    <font>
      <sz val="10"/>
      <name val="Arial Cyr"/>
      <charset val="204"/>
    </font>
    <font>
      <sz val="11"/>
      <color theme="1"/>
      <name val="Calibri"/>
      <family val="2"/>
      <charset val="204"/>
      <scheme val="minor"/>
    </font>
    <font>
      <sz val="10"/>
      <name val="Arial Cyr"/>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theme="1"/>
      <name val="Times New Roman"/>
      <family val="1"/>
      <charset val="204"/>
    </font>
    <font>
      <b/>
      <sz val="14"/>
      <name val="Times New Roman"/>
      <family val="1"/>
      <charset val="204"/>
    </font>
    <font>
      <sz val="12"/>
      <name val="Arial Cyr"/>
      <charset val="204"/>
    </font>
    <font>
      <sz val="12"/>
      <color rgb="FFFF0000"/>
      <name val="Times New Roman"/>
      <family val="1"/>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7" borderId="1" applyNumberFormat="0" applyAlignment="0" applyProtection="0"/>
    <xf numFmtId="0" fontId="9" fillId="20" borderId="2" applyNumberFormat="0" applyAlignment="0" applyProtection="0"/>
    <xf numFmtId="0" fontId="10" fillId="20" borderId="1" applyNumberFormat="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21" borderId="7" applyNumberFormat="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xf numFmtId="0" fontId="2" fillId="23" borderId="8" applyNumberFormat="0" applyFont="0" applyAlignment="0" applyProtection="0"/>
    <xf numFmtId="0" fontId="20" fillId="0" borderId="9" applyNumberFormat="0" applyFill="0" applyAlignment="0" applyProtection="0"/>
    <xf numFmtId="0" fontId="21" fillId="0" borderId="0" applyNumberFormat="0" applyFill="0" applyBorder="0" applyAlignment="0" applyProtection="0"/>
    <xf numFmtId="43" fontId="23" fillId="0" borderId="0" applyFont="0" applyFill="0" applyBorder="0" applyAlignment="0" applyProtection="0"/>
    <xf numFmtId="0" fontId="22" fillId="4" borderId="0" applyNumberFormat="0" applyBorder="0" applyAlignment="0" applyProtection="0"/>
    <xf numFmtId="0" fontId="24" fillId="0" borderId="0"/>
    <xf numFmtId="0" fontId="25" fillId="0" borderId="0"/>
    <xf numFmtId="9" fontId="23" fillId="0" borderId="0" applyFont="0" applyFill="0" applyBorder="0" applyAlignment="0" applyProtection="0"/>
    <xf numFmtId="0" fontId="25" fillId="0" borderId="0"/>
    <xf numFmtId="164" fontId="2" fillId="0" borderId="0" applyFont="0" applyFill="0" applyBorder="0" applyAlignment="0" applyProtection="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8">
    <xf numFmtId="0" fontId="0" fillId="0" borderId="0" xfId="0"/>
    <xf numFmtId="0" fontId="3" fillId="24" borderId="0" xfId="0" applyFont="1" applyFill="1" applyAlignment="1">
      <alignment vertical="top"/>
    </xf>
    <xf numFmtId="4" fontId="3" fillId="24" borderId="0" xfId="0" applyNumberFormat="1" applyFont="1" applyFill="1" applyAlignment="1">
      <alignment vertical="top"/>
    </xf>
    <xf numFmtId="0" fontId="0" fillId="24" borderId="0" xfId="0" applyFill="1" applyAlignment="1">
      <alignment vertical="top"/>
    </xf>
    <xf numFmtId="0" fontId="3" fillId="24" borderId="0" xfId="0" applyFont="1" applyFill="1" applyAlignment="1">
      <alignment horizontal="justify" vertical="top"/>
    </xf>
    <xf numFmtId="0" fontId="4" fillId="24" borderId="0" xfId="0" applyFont="1" applyFill="1" applyBorder="1" applyAlignment="1">
      <alignment horizontal="justify" vertical="top" wrapText="1"/>
    </xf>
    <xf numFmtId="0" fontId="3" fillId="24" borderId="0" xfId="0" applyFont="1" applyFill="1" applyAlignment="1">
      <alignment horizontal="center" vertical="top"/>
    </xf>
    <xf numFmtId="49" fontId="3" fillId="24" borderId="0" xfId="0" applyNumberFormat="1" applyFont="1" applyFill="1" applyAlignment="1">
      <alignment horizontal="center" vertical="top"/>
    </xf>
    <xf numFmtId="165" fontId="26" fillId="24" borderId="0" xfId="0" applyNumberFormat="1" applyFont="1" applyFill="1" applyAlignment="1">
      <alignment horizontal="center" vertical="top"/>
    </xf>
    <xf numFmtId="49" fontId="4" fillId="24" borderId="0" xfId="0" applyNumberFormat="1" applyFont="1" applyFill="1" applyBorder="1" applyAlignment="1">
      <alignment horizontal="center" vertical="top"/>
    </xf>
    <xf numFmtId="0" fontId="4" fillId="24" borderId="0" xfId="0" applyFont="1" applyFill="1" applyBorder="1" applyAlignment="1">
      <alignment horizontal="center" vertical="top"/>
    </xf>
    <xf numFmtId="0" fontId="26" fillId="24" borderId="0" xfId="0" applyFont="1" applyFill="1" applyBorder="1" applyAlignment="1">
      <alignment horizontal="justify" vertical="top" wrapText="1"/>
    </xf>
    <xf numFmtId="49" fontId="26" fillId="24" borderId="0" xfId="0" applyNumberFormat="1" applyFont="1" applyFill="1" applyBorder="1" applyAlignment="1">
      <alignment horizontal="center" vertical="top"/>
    </xf>
    <xf numFmtId="49" fontId="26" fillId="0" borderId="10" xfId="0" applyNumberFormat="1" applyFont="1" applyFill="1" applyBorder="1" applyAlignment="1">
      <alignment horizontal="center" vertical="top"/>
    </xf>
    <xf numFmtId="49" fontId="26" fillId="0" borderId="10" xfId="0" applyNumberFormat="1" applyFont="1" applyFill="1" applyBorder="1" applyAlignment="1">
      <alignment horizontal="center" vertical="top" wrapText="1"/>
    </xf>
    <xf numFmtId="166" fontId="26" fillId="0" borderId="10" xfId="0" applyNumberFormat="1" applyFont="1" applyFill="1" applyBorder="1" applyAlignment="1">
      <alignment horizontal="center" vertical="top"/>
    </xf>
    <xf numFmtId="0" fontId="26" fillId="0" borderId="10" xfId="0" applyFont="1" applyFill="1" applyBorder="1" applyAlignment="1">
      <alignment horizontal="center" vertical="top" wrapText="1"/>
    </xf>
    <xf numFmtId="166" fontId="3" fillId="24" borderId="0" xfId="0" applyNumberFormat="1" applyFont="1" applyFill="1" applyAlignment="1">
      <alignment vertical="top"/>
    </xf>
    <xf numFmtId="49" fontId="27" fillId="0" borderId="10" xfId="0" applyNumberFormat="1" applyFont="1" applyFill="1" applyBorder="1" applyAlignment="1">
      <alignment horizontal="center" vertical="top"/>
    </xf>
    <xf numFmtId="0" fontId="5" fillId="0" borderId="0" xfId="0" applyFont="1" applyFill="1" applyBorder="1" applyAlignment="1" applyProtection="1">
      <alignment horizontal="justify"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165" fontId="4" fillId="0" borderId="0" xfId="0" applyNumberFormat="1" applyFont="1" applyFill="1" applyAlignment="1">
      <alignment horizontal="center"/>
    </xf>
    <xf numFmtId="49" fontId="26" fillId="0" borderId="10" xfId="0" applyNumberFormat="1" applyFont="1" applyFill="1" applyBorder="1" applyAlignment="1" applyProtection="1">
      <alignment horizontal="center" vertical="top" wrapText="1"/>
      <protection locked="0"/>
    </xf>
    <xf numFmtId="1" fontId="26" fillId="0" borderId="10" xfId="0" applyNumberFormat="1" applyFont="1" applyFill="1" applyBorder="1" applyAlignment="1" applyProtection="1">
      <alignment horizontal="center" vertical="top" wrapText="1"/>
      <protection locked="0"/>
    </xf>
    <xf numFmtId="0" fontId="26" fillId="0" borderId="10" xfId="0" applyFont="1" applyFill="1" applyBorder="1" applyAlignment="1">
      <alignment horizontal="center" vertical="top"/>
    </xf>
    <xf numFmtId="168" fontId="26" fillId="0" borderId="10" xfId="0" applyNumberFormat="1" applyFont="1" applyFill="1" applyBorder="1" applyAlignment="1">
      <alignment horizontal="center" vertical="top"/>
    </xf>
    <xf numFmtId="0" fontId="26" fillId="0" borderId="10" xfId="0" applyFont="1" applyFill="1" applyBorder="1" applyAlignment="1" applyProtection="1">
      <alignment horizontal="left" vertical="top" wrapText="1"/>
      <protection locked="0"/>
    </xf>
    <xf numFmtId="49" fontId="27" fillId="0" borderId="10" xfId="0" applyNumberFormat="1" applyFont="1" applyFill="1" applyBorder="1" applyAlignment="1">
      <alignment horizontal="left" vertical="top" wrapText="1"/>
    </xf>
    <xf numFmtId="0" fontId="26" fillId="0" borderId="10" xfId="0" applyFont="1" applyFill="1" applyBorder="1" applyAlignment="1">
      <alignment horizontal="left" vertical="top" wrapText="1"/>
    </xf>
    <xf numFmtId="49" fontId="26" fillId="0" borderId="10" xfId="43" applyNumberFormat="1" applyFont="1" applyFill="1" applyBorder="1" applyAlignment="1" applyProtection="1">
      <alignment horizontal="left" vertical="top" wrapText="1"/>
      <protection hidden="1"/>
    </xf>
    <xf numFmtId="49" fontId="26" fillId="0" borderId="10" xfId="0" applyNumberFormat="1" applyFont="1" applyFill="1" applyBorder="1" applyAlignment="1">
      <alignment horizontal="left" vertical="top" wrapText="1"/>
    </xf>
    <xf numFmtId="11" fontId="26" fillId="0" borderId="10" xfId="0" applyNumberFormat="1" applyFont="1" applyFill="1" applyBorder="1" applyAlignment="1">
      <alignment horizontal="left" vertical="top" wrapText="1"/>
    </xf>
    <xf numFmtId="2" fontId="26" fillId="0" borderId="10" xfId="43" applyNumberFormat="1" applyFont="1" applyFill="1" applyBorder="1" applyAlignment="1" applyProtection="1">
      <alignment horizontal="left" vertical="top" wrapText="1"/>
      <protection hidden="1"/>
    </xf>
    <xf numFmtId="0" fontId="27" fillId="0" borderId="10" xfId="0" applyFont="1" applyFill="1" applyBorder="1" applyAlignment="1">
      <alignment horizontal="left" vertical="top" wrapText="1"/>
    </xf>
    <xf numFmtId="2" fontId="27" fillId="0" borderId="10" xfId="0" applyNumberFormat="1" applyFont="1" applyFill="1" applyBorder="1" applyAlignment="1">
      <alignment horizontal="left" vertical="top" wrapText="1"/>
    </xf>
    <xf numFmtId="49" fontId="26" fillId="0" borderId="10" xfId="43" applyNumberFormat="1" applyFont="1" applyFill="1" applyBorder="1" applyAlignment="1">
      <alignment horizontal="left" vertical="top" wrapText="1"/>
    </xf>
    <xf numFmtId="2" fontId="26" fillId="0" borderId="10" xfId="0" applyNumberFormat="1" applyFont="1" applyFill="1" applyBorder="1" applyAlignment="1">
      <alignment horizontal="left" vertical="top" wrapText="1"/>
    </xf>
    <xf numFmtId="12" fontId="27" fillId="0" borderId="10" xfId="0" applyNumberFormat="1" applyFont="1" applyFill="1" applyBorder="1" applyAlignment="1">
      <alignment horizontal="left" vertical="top" wrapText="1"/>
    </xf>
    <xf numFmtId="167" fontId="26" fillId="0" borderId="10" xfId="43" applyNumberFormat="1" applyFont="1" applyFill="1" applyBorder="1" applyAlignment="1">
      <alignment horizontal="left" vertical="top" wrapText="1"/>
    </xf>
    <xf numFmtId="0" fontId="26" fillId="0" borderId="10" xfId="0" applyNumberFormat="1" applyFont="1" applyFill="1" applyBorder="1" applyAlignment="1">
      <alignment horizontal="left" vertical="top" wrapText="1"/>
    </xf>
    <xf numFmtId="0" fontId="27" fillId="0" borderId="10" xfId="0" applyFont="1" applyFill="1" applyBorder="1" applyAlignment="1">
      <alignment horizontal="left" wrapText="1"/>
    </xf>
    <xf numFmtId="11" fontId="27" fillId="0" borderId="10" xfId="0" applyNumberFormat="1" applyFont="1" applyFill="1" applyBorder="1" applyAlignment="1">
      <alignment horizontal="left" vertical="top" wrapText="1"/>
    </xf>
    <xf numFmtId="11" fontId="26" fillId="0" borderId="10" xfId="43" applyNumberFormat="1" applyFont="1" applyFill="1" applyBorder="1" applyAlignment="1" applyProtection="1">
      <alignment horizontal="left" vertical="top" wrapText="1"/>
      <protection hidden="1"/>
    </xf>
    <xf numFmtId="0" fontId="26" fillId="0" borderId="10" xfId="0" applyFont="1" applyFill="1" applyBorder="1" applyAlignment="1">
      <alignment horizontal="justify" vertical="top" wrapText="1"/>
    </xf>
    <xf numFmtId="0" fontId="26" fillId="24" borderId="10" xfId="0" applyFont="1" applyFill="1" applyBorder="1" applyAlignment="1">
      <alignment horizontal="justify" vertical="top" wrapText="1"/>
    </xf>
    <xf numFmtId="49" fontId="26" fillId="24" borderId="10" xfId="0" applyNumberFormat="1" applyFont="1" applyFill="1" applyBorder="1" applyAlignment="1">
      <alignment horizontal="center" vertical="top"/>
    </xf>
    <xf numFmtId="4" fontId="3" fillId="24" borderId="0" xfId="0" applyNumberFormat="1" applyFont="1" applyFill="1" applyAlignment="1">
      <alignment horizontal="center" vertical="top"/>
    </xf>
    <xf numFmtId="166" fontId="3" fillId="24" borderId="0" xfId="0" applyNumberFormat="1" applyFont="1" applyFill="1" applyAlignment="1">
      <alignment horizontal="center" vertical="top"/>
    </xf>
    <xf numFmtId="166" fontId="4" fillId="24" borderId="0" xfId="47" applyNumberFormat="1" applyFont="1" applyFill="1" applyBorder="1" applyAlignment="1">
      <alignment horizontal="right" vertical="top" wrapText="1"/>
    </xf>
    <xf numFmtId="165" fontId="4" fillId="24" borderId="0" xfId="0" applyNumberFormat="1" applyFont="1" applyFill="1" applyBorder="1" applyAlignment="1">
      <alignment horizontal="right"/>
    </xf>
    <xf numFmtId="0" fontId="26" fillId="25" borderId="10" xfId="0" applyFont="1" applyFill="1" applyBorder="1" applyAlignment="1">
      <alignment horizontal="left" vertical="top" wrapText="1"/>
    </xf>
    <xf numFmtId="49" fontId="26" fillId="25" borderId="10" xfId="43" applyNumberFormat="1" applyFont="1" applyFill="1" applyBorder="1" applyAlignment="1" applyProtection="1">
      <alignment horizontal="left" vertical="top" wrapText="1"/>
      <protection hidden="1"/>
    </xf>
    <xf numFmtId="49" fontId="27" fillId="25" borderId="10" xfId="0" applyNumberFormat="1" applyFont="1" applyFill="1" applyBorder="1" applyAlignment="1">
      <alignment horizontal="left" vertical="top" wrapText="1"/>
    </xf>
    <xf numFmtId="49" fontId="26" fillId="25" borderId="10" xfId="0" applyNumberFormat="1" applyFont="1" applyFill="1" applyBorder="1" applyAlignment="1">
      <alignment horizontal="left" vertical="top" wrapText="1"/>
    </xf>
    <xf numFmtId="0" fontId="26" fillId="25" borderId="10" xfId="0" applyFont="1" applyFill="1" applyBorder="1" applyAlignment="1">
      <alignment horizontal="justify" vertical="top" wrapText="1"/>
    </xf>
    <xf numFmtId="49" fontId="26" fillId="25" borderId="10" xfId="0" applyNumberFormat="1" applyFont="1" applyFill="1" applyBorder="1" applyAlignment="1">
      <alignment horizontal="center" vertical="top"/>
    </xf>
    <xf numFmtId="11" fontId="26" fillId="25" borderId="10" xfId="0" applyNumberFormat="1" applyFont="1" applyFill="1" applyBorder="1" applyAlignment="1">
      <alignment horizontal="left" vertical="top" wrapText="1"/>
    </xf>
    <xf numFmtId="0" fontId="26" fillId="0" borderId="10" xfId="0" applyFont="1" applyFill="1" applyBorder="1" applyAlignment="1" applyProtection="1">
      <alignment horizontal="center" vertical="top" wrapText="1"/>
      <protection locked="0"/>
    </xf>
    <xf numFmtId="4" fontId="29" fillId="24" borderId="0" xfId="0" applyNumberFormat="1" applyFont="1" applyFill="1" applyAlignment="1">
      <alignment vertical="top"/>
    </xf>
    <xf numFmtId="166" fontId="26" fillId="24" borderId="10" xfId="0" applyNumberFormat="1" applyFont="1" applyFill="1" applyBorder="1" applyAlignment="1">
      <alignment horizontal="center" vertical="top"/>
    </xf>
    <xf numFmtId="165" fontId="4" fillId="24" borderId="0" xfId="0" applyNumberFormat="1" applyFont="1" applyFill="1" applyAlignment="1">
      <alignment horizontal="center"/>
    </xf>
    <xf numFmtId="1" fontId="26" fillId="24" borderId="10" xfId="0" applyNumberFormat="1" applyFont="1" applyFill="1" applyBorder="1" applyAlignment="1" applyProtection="1">
      <alignment horizontal="center" vertical="top" wrapText="1"/>
      <protection locked="0"/>
    </xf>
    <xf numFmtId="168" fontId="26" fillId="24" borderId="10" xfId="0" applyNumberFormat="1" applyFont="1" applyFill="1" applyBorder="1" applyAlignment="1">
      <alignment horizontal="center" vertical="top"/>
    </xf>
    <xf numFmtId="0" fontId="5" fillId="24" borderId="0" xfId="0" applyFont="1" applyFill="1" applyBorder="1" applyAlignment="1" applyProtection="1">
      <alignment horizontal="justify" vertical="top" wrapText="1"/>
      <protection locked="0"/>
    </xf>
    <xf numFmtId="49" fontId="5" fillId="24" borderId="0" xfId="0" applyNumberFormat="1" applyFont="1" applyFill="1" applyBorder="1" applyAlignment="1" applyProtection="1">
      <alignment horizontal="center" vertical="top" wrapText="1"/>
      <protection locked="0"/>
    </xf>
    <xf numFmtId="0" fontId="5" fillId="24" borderId="0" xfId="0" applyFont="1" applyFill="1" applyBorder="1" applyAlignment="1" applyProtection="1">
      <alignment horizontal="center" vertical="top" wrapText="1"/>
      <protection locked="0"/>
    </xf>
    <xf numFmtId="49" fontId="26" fillId="24" borderId="10" xfId="0" applyNumberFormat="1" applyFont="1" applyFill="1" applyBorder="1" applyAlignment="1" applyProtection="1">
      <alignment horizontal="center" vertical="top" wrapText="1"/>
      <protection locked="0"/>
    </xf>
    <xf numFmtId="0" fontId="26" fillId="24" borderId="10" xfId="0" applyFont="1" applyFill="1" applyBorder="1" applyAlignment="1" applyProtection="1">
      <alignment horizontal="center" vertical="top" wrapText="1"/>
      <protection locked="0"/>
    </xf>
    <xf numFmtId="0" fontId="26" fillId="24" borderId="10" xfId="0" applyFont="1" applyFill="1" applyBorder="1" applyAlignment="1" applyProtection="1">
      <alignment horizontal="left" vertical="top" wrapText="1"/>
      <protection locked="0"/>
    </xf>
    <xf numFmtId="49" fontId="27" fillId="24" borderId="10" xfId="0" applyNumberFormat="1" applyFont="1" applyFill="1" applyBorder="1" applyAlignment="1">
      <alignment horizontal="left" vertical="top" wrapText="1"/>
    </xf>
    <xf numFmtId="49" fontId="27" fillId="24" borderId="10" xfId="0" applyNumberFormat="1" applyFont="1" applyFill="1" applyBorder="1" applyAlignment="1">
      <alignment horizontal="center" vertical="top"/>
    </xf>
    <xf numFmtId="49" fontId="26" fillId="24" borderId="10" xfId="0" applyNumberFormat="1" applyFont="1" applyFill="1" applyBorder="1" applyAlignment="1">
      <alignment horizontal="center" vertical="top" wrapText="1"/>
    </xf>
    <xf numFmtId="0" fontId="26" fillId="24" borderId="10" xfId="0" applyFont="1" applyFill="1" applyBorder="1" applyAlignment="1">
      <alignment horizontal="left" vertical="top" wrapText="1"/>
    </xf>
    <xf numFmtId="0" fontId="26" fillId="24" borderId="10" xfId="0" applyFont="1" applyFill="1" applyBorder="1" applyAlignment="1">
      <alignment horizontal="center" vertical="top" wrapText="1"/>
    </xf>
    <xf numFmtId="49" fontId="26" fillId="24" borderId="10" xfId="43" applyNumberFormat="1" applyFont="1" applyFill="1" applyBorder="1" applyAlignment="1" applyProtection="1">
      <alignment horizontal="left" vertical="top" wrapText="1"/>
      <protection hidden="1"/>
    </xf>
    <xf numFmtId="49" fontId="26" fillId="24" borderId="10" xfId="0" applyNumberFormat="1" applyFont="1" applyFill="1" applyBorder="1" applyAlignment="1">
      <alignment horizontal="left" vertical="top" wrapText="1"/>
    </xf>
    <xf numFmtId="11" fontId="26" fillId="24" borderId="10" xfId="0" applyNumberFormat="1" applyFont="1" applyFill="1" applyBorder="1" applyAlignment="1">
      <alignment horizontal="left" vertical="top" wrapText="1"/>
    </xf>
    <xf numFmtId="2" fontId="26" fillId="24" borderId="10" xfId="43" applyNumberFormat="1" applyFont="1" applyFill="1" applyBorder="1" applyAlignment="1" applyProtection="1">
      <alignment horizontal="left" vertical="top" wrapText="1"/>
      <protection hidden="1"/>
    </xf>
    <xf numFmtId="0" fontId="26" fillId="24" borderId="10" xfId="0" applyFont="1" applyFill="1" applyBorder="1" applyAlignment="1">
      <alignment horizontal="center" vertical="top"/>
    </xf>
    <xf numFmtId="0" fontId="27" fillId="24" borderId="10" xfId="0" applyFont="1" applyFill="1" applyBorder="1" applyAlignment="1">
      <alignment horizontal="left" vertical="top" wrapText="1"/>
    </xf>
    <xf numFmtId="2" fontId="27" fillId="24" borderId="10" xfId="0" applyNumberFormat="1" applyFont="1" applyFill="1" applyBorder="1" applyAlignment="1">
      <alignment horizontal="left" vertical="top" wrapText="1"/>
    </xf>
    <xf numFmtId="49" fontId="26" fillId="24" borderId="10" xfId="43" applyNumberFormat="1" applyFont="1" applyFill="1" applyBorder="1" applyAlignment="1">
      <alignment horizontal="left" vertical="top" wrapText="1"/>
    </xf>
    <xf numFmtId="2" fontId="26" fillId="24" borderId="10" xfId="0" applyNumberFormat="1" applyFont="1" applyFill="1" applyBorder="1" applyAlignment="1">
      <alignment horizontal="left" vertical="top" wrapText="1"/>
    </xf>
    <xf numFmtId="0" fontId="26" fillId="24" borderId="11" xfId="0" applyFont="1" applyFill="1" applyBorder="1" applyAlignment="1">
      <alignment horizontal="left" vertical="top" wrapText="1"/>
    </xf>
    <xf numFmtId="49" fontId="26" fillId="24" borderId="11" xfId="43" applyNumberFormat="1" applyFont="1" applyFill="1" applyBorder="1" applyAlignment="1" applyProtection="1">
      <alignment horizontal="left" vertical="top" wrapText="1"/>
      <protection hidden="1"/>
    </xf>
    <xf numFmtId="12" fontId="27" fillId="24" borderId="10" xfId="0" applyNumberFormat="1" applyFont="1" applyFill="1" applyBorder="1" applyAlignment="1">
      <alignment horizontal="left" vertical="top" wrapText="1"/>
    </xf>
    <xf numFmtId="167" fontId="26" fillId="24" borderId="10" xfId="43" applyNumberFormat="1" applyFont="1" applyFill="1" applyBorder="1" applyAlignment="1">
      <alignment horizontal="left" vertical="top" wrapText="1"/>
    </xf>
    <xf numFmtId="0" fontId="26" fillId="24" borderId="10" xfId="0" applyNumberFormat="1" applyFont="1" applyFill="1" applyBorder="1" applyAlignment="1">
      <alignment horizontal="left" vertical="top" wrapText="1"/>
    </xf>
    <xf numFmtId="0" fontId="27" fillId="24" borderId="10" xfId="0" applyFont="1" applyFill="1" applyBorder="1" applyAlignment="1">
      <alignment horizontal="left" wrapText="1"/>
    </xf>
    <xf numFmtId="11" fontId="27" fillId="24" borderId="10" xfId="0" applyNumberFormat="1" applyFont="1" applyFill="1" applyBorder="1" applyAlignment="1">
      <alignment horizontal="left" vertical="top" wrapText="1"/>
    </xf>
    <xf numFmtId="11" fontId="26" fillId="24" borderId="10" xfId="43" applyNumberFormat="1" applyFont="1" applyFill="1" applyBorder="1" applyAlignment="1" applyProtection="1">
      <alignment horizontal="left" vertical="top" wrapText="1"/>
      <protection hidden="1"/>
    </xf>
    <xf numFmtId="49" fontId="30" fillId="0" borderId="10" xfId="0" applyNumberFormat="1" applyFont="1" applyFill="1" applyBorder="1" applyAlignment="1">
      <alignment horizontal="center" vertical="top" wrapText="1"/>
    </xf>
    <xf numFmtId="0" fontId="26" fillId="0" borderId="10" xfId="0" applyFont="1" applyFill="1" applyBorder="1" applyAlignment="1" applyProtection="1">
      <alignment horizontal="center" vertical="top" wrapText="1"/>
      <protection locked="0"/>
    </xf>
    <xf numFmtId="49" fontId="3" fillId="0" borderId="0" xfId="0" applyNumberFormat="1" applyFont="1" applyFill="1" applyAlignment="1">
      <alignment horizontal="center" vertical="top"/>
    </xf>
    <xf numFmtId="0" fontId="3" fillId="0" borderId="0" xfId="0" applyFont="1" applyFill="1" applyAlignment="1">
      <alignment horizontal="center" vertical="top"/>
    </xf>
    <xf numFmtId="165" fontId="26" fillId="0" borderId="0" xfId="0" applyNumberFormat="1" applyFont="1" applyFill="1" applyAlignment="1">
      <alignment horizontal="center" vertical="top"/>
    </xf>
    <xf numFmtId="0" fontId="3" fillId="0" borderId="0" xfId="0" applyFont="1" applyFill="1" applyAlignment="1">
      <alignment vertical="top"/>
    </xf>
    <xf numFmtId="4" fontId="3" fillId="0" borderId="0" xfId="0" applyNumberFormat="1" applyFont="1" applyFill="1" applyAlignment="1">
      <alignment vertical="top"/>
    </xf>
    <xf numFmtId="166" fontId="3" fillId="0" borderId="0" xfId="0" applyNumberFormat="1" applyFont="1" applyFill="1" applyAlignment="1">
      <alignment vertical="top"/>
    </xf>
    <xf numFmtId="4" fontId="3" fillId="0" borderId="0" xfId="0" applyNumberFormat="1" applyFont="1" applyFill="1" applyAlignment="1">
      <alignment horizontal="center" vertical="top"/>
    </xf>
    <xf numFmtId="166" fontId="3" fillId="0" borderId="0" xfId="0" applyNumberFormat="1" applyFont="1" applyFill="1" applyAlignment="1">
      <alignment horizontal="center" vertical="top"/>
    </xf>
    <xf numFmtId="4" fontId="29" fillId="0" borderId="0" xfId="0" applyNumberFormat="1" applyFont="1" applyFill="1" applyAlignment="1">
      <alignment vertical="top"/>
    </xf>
    <xf numFmtId="49" fontId="27" fillId="0" borderId="11" xfId="0" applyNumberFormat="1" applyFont="1" applyFill="1" applyBorder="1" applyAlignment="1">
      <alignment horizontal="left" vertical="top" wrapText="1"/>
    </xf>
    <xf numFmtId="0" fontId="26" fillId="0" borderId="11" xfId="0" applyFont="1" applyFill="1" applyBorder="1" applyAlignment="1">
      <alignment horizontal="left" vertical="top" wrapText="1"/>
    </xf>
    <xf numFmtId="49" fontId="26" fillId="0" borderId="11" xfId="43" applyNumberFormat="1" applyFont="1" applyFill="1" applyBorder="1" applyAlignment="1" applyProtection="1">
      <alignment horizontal="left" vertical="top" wrapText="1"/>
      <protection hidden="1"/>
    </xf>
    <xf numFmtId="49" fontId="26" fillId="0" borderId="0" xfId="0" applyNumberFormat="1" applyFont="1" applyFill="1" applyBorder="1" applyAlignment="1">
      <alignment horizontal="center" vertical="top"/>
    </xf>
    <xf numFmtId="166" fontId="4" fillId="0" borderId="0" xfId="47" applyNumberFormat="1" applyFont="1" applyFill="1" applyBorder="1" applyAlignment="1">
      <alignment horizontal="right" vertical="top" wrapText="1"/>
    </xf>
    <xf numFmtId="0" fontId="4" fillId="0" borderId="0" xfId="0" applyFont="1" applyFill="1" applyBorder="1" applyAlignment="1">
      <alignment horizontal="center" vertical="top"/>
    </xf>
    <xf numFmtId="49" fontId="4" fillId="0" borderId="0" xfId="0" applyNumberFormat="1" applyFont="1" applyFill="1" applyBorder="1" applyAlignment="1">
      <alignment horizontal="center" vertical="top"/>
    </xf>
    <xf numFmtId="165" fontId="4" fillId="0" borderId="0" xfId="0" applyNumberFormat="1" applyFont="1" applyFill="1" applyBorder="1" applyAlignment="1">
      <alignment horizontal="right"/>
    </xf>
    <xf numFmtId="0" fontId="0" fillId="0" borderId="0" xfId="0" applyFill="1" applyAlignment="1">
      <alignment vertical="top"/>
    </xf>
    <xf numFmtId="0" fontId="3" fillId="0" borderId="0" xfId="0" applyFont="1" applyFill="1" applyAlignment="1">
      <alignment horizontal="left" vertical="top"/>
    </xf>
    <xf numFmtId="0" fontId="5" fillId="0" borderId="0" xfId="0" applyFont="1" applyFill="1" applyBorder="1" applyAlignment="1" applyProtection="1">
      <alignment horizontal="left" vertical="top" wrapText="1"/>
      <protection locked="0"/>
    </xf>
    <xf numFmtId="0" fontId="2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26" fillId="0" borderId="10" xfId="0" applyFont="1" applyFill="1" applyBorder="1" applyAlignment="1" applyProtection="1">
      <alignment horizontal="center" vertical="top" wrapText="1"/>
      <protection locked="0"/>
    </xf>
    <xf numFmtId="0" fontId="4" fillId="0" borderId="0" xfId="0" applyFont="1" applyAlignment="1">
      <alignment horizontal="right" vertical="top"/>
    </xf>
    <xf numFmtId="49" fontId="4" fillId="24" borderId="0" xfId="0" applyNumberFormat="1" applyFont="1" applyFill="1" applyBorder="1" applyAlignment="1">
      <alignment horizontal="right" vertical="top"/>
    </xf>
    <xf numFmtId="0" fontId="28" fillId="24" borderId="0" xfId="0" applyFont="1" applyFill="1" applyAlignment="1">
      <alignment horizontal="center" wrapText="1"/>
    </xf>
    <xf numFmtId="0" fontId="0" fillId="24" borderId="0" xfId="0" applyFill="1" applyAlignment="1">
      <alignment horizontal="center" wrapText="1"/>
    </xf>
    <xf numFmtId="0" fontId="26" fillId="24" borderId="10" xfId="0" applyFont="1" applyFill="1" applyBorder="1" applyAlignment="1" applyProtection="1">
      <alignment horizontal="center" vertical="top" wrapText="1"/>
      <protection locked="0"/>
    </xf>
    <xf numFmtId="165" fontId="26" fillId="24" borderId="10" xfId="0" applyNumberFormat="1" applyFont="1" applyFill="1" applyBorder="1" applyAlignment="1">
      <alignment horizontal="center" vertical="top" wrapText="1"/>
    </xf>
    <xf numFmtId="0" fontId="4" fillId="24" borderId="0" xfId="0" applyFont="1" applyFill="1" applyBorder="1" applyAlignment="1">
      <alignment horizontal="left" wrapText="1"/>
    </xf>
    <xf numFmtId="0" fontId="4" fillId="24" borderId="0" xfId="0" applyFont="1" applyFill="1" applyBorder="1" applyAlignment="1">
      <alignment horizontal="left"/>
    </xf>
    <xf numFmtId="0" fontId="4" fillId="24" borderId="0" xfId="0" applyFont="1" applyFill="1" applyAlignment="1">
      <alignment horizontal="left" wrapText="1"/>
    </xf>
    <xf numFmtId="0" fontId="4" fillId="0" borderId="0" xfId="0" applyFont="1" applyBorder="1" applyAlignment="1">
      <alignment horizontal="left"/>
    </xf>
    <xf numFmtId="0" fontId="4" fillId="0" borderId="0" xfId="0" applyFont="1" applyAlignment="1">
      <alignment horizontal="left" wrapText="1"/>
    </xf>
    <xf numFmtId="0" fontId="28" fillId="0" borderId="0" xfId="0" applyFont="1" applyFill="1" applyAlignment="1">
      <alignment horizontal="center" wrapText="1"/>
    </xf>
    <xf numFmtId="0" fontId="0" fillId="0" borderId="0" xfId="0" applyFill="1" applyAlignment="1">
      <alignment horizontal="center" wrapText="1"/>
    </xf>
    <xf numFmtId="0" fontId="26" fillId="0" borderId="10" xfId="0" applyFont="1" applyFill="1" applyBorder="1" applyAlignment="1" applyProtection="1">
      <alignment horizontal="center" vertical="top" wrapText="1"/>
      <protection locked="0"/>
    </xf>
    <xf numFmtId="165" fontId="26" fillId="0" borderId="10" xfId="0" applyNumberFormat="1" applyFont="1" applyFill="1" applyBorder="1" applyAlignment="1">
      <alignment horizontal="center" vertical="top" wrapText="1"/>
    </xf>
    <xf numFmtId="0" fontId="4" fillId="0" borderId="0" xfId="0" applyFont="1" applyBorder="1" applyAlignment="1">
      <alignment horizontal="left" wrapText="1"/>
    </xf>
    <xf numFmtId="0" fontId="4" fillId="0" borderId="0" xfId="0" applyFont="1" applyFill="1" applyBorder="1" applyAlignment="1">
      <alignment horizontal="left"/>
    </xf>
    <xf numFmtId="0" fontId="4" fillId="0" borderId="0" xfId="0" applyFont="1" applyFill="1" applyAlignment="1">
      <alignment horizontal="left" wrapText="1"/>
    </xf>
    <xf numFmtId="49" fontId="4" fillId="0" borderId="0" xfId="0" applyNumberFormat="1" applyFont="1" applyFill="1" applyBorder="1" applyAlignment="1">
      <alignment horizontal="right" vertical="top"/>
    </xf>
    <xf numFmtId="0" fontId="26" fillId="0" borderId="12" xfId="0" applyFont="1" applyFill="1" applyBorder="1" applyAlignment="1" applyProtection="1">
      <alignment horizontal="center" vertical="top" wrapText="1"/>
      <protection locked="0"/>
    </xf>
    <xf numFmtId="0" fontId="26" fillId="0" borderId="13" xfId="0" applyFont="1" applyFill="1" applyBorder="1" applyAlignment="1" applyProtection="1">
      <alignment horizontal="center" vertical="top" wrapText="1"/>
      <protection locked="0"/>
    </xf>
  </cellXfs>
  <cellStyles count="76">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71"/>
    <cellStyle name="Обычный 2 11" xfId="73"/>
    <cellStyle name="Обычный 2 12" xfId="75"/>
    <cellStyle name="Обычный 2 13" xfId="51"/>
    <cellStyle name="Обычный 2 2" xfId="55"/>
    <cellStyle name="Обычный 2 2 2" xfId="43"/>
    <cellStyle name="Обычный 2 3" xfId="57"/>
    <cellStyle name="Обычный 2 4" xfId="59"/>
    <cellStyle name="Обычный 2 5" xfId="61"/>
    <cellStyle name="Обычный 2 6" xfId="63"/>
    <cellStyle name="Обычный 2 7" xfId="65"/>
    <cellStyle name="Обычный 2 8" xfId="67"/>
    <cellStyle name="Обычный 2 9" xfId="69"/>
    <cellStyle name="Обычный 3" xfId="44"/>
    <cellStyle name="Обычный 3 10" xfId="70"/>
    <cellStyle name="Обычный 3 11" xfId="72"/>
    <cellStyle name="Обычный 3 12" xfId="74"/>
    <cellStyle name="Обычный 3 13" xfId="49"/>
    <cellStyle name="Обычный 3 2" xfId="53"/>
    <cellStyle name="Обычный 3 3" xfId="56"/>
    <cellStyle name="Обычный 3 4" xfId="58"/>
    <cellStyle name="Обычный 3 5" xfId="60"/>
    <cellStyle name="Обычный 3 6" xfId="62"/>
    <cellStyle name="Обычный 3 7" xfId="64"/>
    <cellStyle name="Обычный 3 8" xfId="66"/>
    <cellStyle name="Обычный 3 9" xfId="68"/>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54"/>
    <cellStyle name="Процентный 2 3" xfId="50"/>
    <cellStyle name="Связанная ячейка" xfId="39" builtinId="24" customBuiltin="1"/>
    <cellStyle name="Текст предупреждения" xfId="40" builtinId="11" customBuiltin="1"/>
    <cellStyle name="Финансовый" xfId="47" builtinId="3"/>
    <cellStyle name="Финансовый 2" xfId="41"/>
    <cellStyle name="Финансовый 2 2" xfId="52"/>
    <cellStyle name="Финансовый 2 3" xfId="48"/>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443344</xdr:colOff>
      <xdr:row>0</xdr:row>
      <xdr:rowOff>20783</xdr:rowOff>
    </xdr:from>
    <xdr:to>
      <xdr:col>7</xdr:col>
      <xdr:colOff>12122</xdr:colOff>
      <xdr:row>7</xdr:row>
      <xdr:rowOff>6927</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303817" y="20783"/>
          <a:ext cx="2589069" cy="1863435"/>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_____________ № ______</a:t>
          </a:r>
        </a:p>
      </xdr:txBody>
    </xdr:sp>
    <xdr:clientData/>
  </xdr:twoCellAnchor>
  <xdr:twoCellAnchor>
    <xdr:from>
      <xdr:col>2</xdr:col>
      <xdr:colOff>346363</xdr:colOff>
      <xdr:row>0</xdr:row>
      <xdr:rowOff>0</xdr:rowOff>
    </xdr:from>
    <xdr:to>
      <xdr:col>6</xdr:col>
      <xdr:colOff>962024</xdr:colOff>
      <xdr:row>0</xdr:row>
      <xdr:rowOff>62346</xdr:rowOff>
    </xdr:to>
    <xdr:sp macro="" textlink="">
      <xdr:nvSpPr>
        <xdr:cNvPr id="4" name="Text Box 2"/>
        <xdr:cNvSpPr txBox="1">
          <a:spLocks noChangeArrowheads="1"/>
        </xdr:cNvSpPr>
      </xdr:nvSpPr>
      <xdr:spPr bwMode="auto">
        <a:xfrm>
          <a:off x="6206836" y="230505"/>
          <a:ext cx="2583006" cy="130735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443344</xdr:colOff>
      <xdr:row>0</xdr:row>
      <xdr:rowOff>20783</xdr:rowOff>
    </xdr:from>
    <xdr:to>
      <xdr:col>7</xdr:col>
      <xdr:colOff>12122</xdr:colOff>
      <xdr:row>7</xdr:row>
      <xdr:rowOff>6927</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139294" y="20783"/>
          <a:ext cx="2502478" cy="1881619"/>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_____________ № ______</a:t>
          </a:r>
        </a:p>
      </xdr:txBody>
    </xdr:sp>
    <xdr:clientData/>
  </xdr:twoCellAnchor>
  <xdr:twoCellAnchor>
    <xdr:from>
      <xdr:col>2</xdr:col>
      <xdr:colOff>346363</xdr:colOff>
      <xdr:row>0</xdr:row>
      <xdr:rowOff>0</xdr:rowOff>
    </xdr:from>
    <xdr:to>
      <xdr:col>6</xdr:col>
      <xdr:colOff>962024</xdr:colOff>
      <xdr:row>0</xdr:row>
      <xdr:rowOff>62346</xdr:rowOff>
    </xdr:to>
    <xdr:sp macro="" textlink="">
      <xdr:nvSpPr>
        <xdr:cNvPr id="3" name="Text Box 2"/>
        <xdr:cNvSpPr txBox="1">
          <a:spLocks noChangeArrowheads="1"/>
        </xdr:cNvSpPr>
      </xdr:nvSpPr>
      <xdr:spPr bwMode="auto">
        <a:xfrm>
          <a:off x="6042313" y="0"/>
          <a:ext cx="2530186" cy="62346"/>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443344</xdr:colOff>
      <xdr:row>7</xdr:row>
      <xdr:rowOff>20783</xdr:rowOff>
    </xdr:from>
    <xdr:to>
      <xdr:col>7</xdr:col>
      <xdr:colOff>12122</xdr:colOff>
      <xdr:row>13</xdr:row>
      <xdr:rowOff>0</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4672444" y="20783"/>
          <a:ext cx="2502478" cy="1881619"/>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2</xdr:col>
      <xdr:colOff>346363</xdr:colOff>
      <xdr:row>7</xdr:row>
      <xdr:rowOff>0</xdr:rowOff>
    </xdr:from>
    <xdr:to>
      <xdr:col>6</xdr:col>
      <xdr:colOff>962024</xdr:colOff>
      <xdr:row>7</xdr:row>
      <xdr:rowOff>62346</xdr:rowOff>
    </xdr:to>
    <xdr:sp macro="" textlink="">
      <xdr:nvSpPr>
        <xdr:cNvPr id="3" name="Text Box 2"/>
        <xdr:cNvSpPr txBox="1">
          <a:spLocks noChangeArrowheads="1"/>
        </xdr:cNvSpPr>
      </xdr:nvSpPr>
      <xdr:spPr bwMode="auto">
        <a:xfrm>
          <a:off x="4575463" y="0"/>
          <a:ext cx="2530186" cy="62346"/>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xdr:col>
      <xdr:colOff>396241</xdr:colOff>
      <xdr:row>0</xdr:row>
      <xdr:rowOff>0</xdr:rowOff>
    </xdr:from>
    <xdr:to>
      <xdr:col>6</xdr:col>
      <xdr:colOff>1000127</xdr:colOff>
      <xdr:row>6</xdr:row>
      <xdr:rowOff>144780</xdr:rowOff>
    </xdr:to>
    <xdr:sp macro="" textlink="">
      <xdr:nvSpPr>
        <xdr:cNvPr id="4" name="Text Box 2"/>
        <xdr:cNvSpPr txBox="1">
          <a:spLocks noChangeArrowheads="1"/>
        </xdr:cNvSpPr>
      </xdr:nvSpPr>
      <xdr:spPr bwMode="auto">
        <a:xfrm>
          <a:off x="6408421" y="0"/>
          <a:ext cx="2569846" cy="147066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8</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31.01.2025 № 149</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3"/>
  <sheetViews>
    <sheetView showGridLines="0" view="pageBreakPreview" topLeftCell="A10" zoomScale="90" zoomScaleNormal="90" zoomScaleSheetLayoutView="90" workbookViewId="0">
      <pane xSplit="6" ySplit="5" topLeftCell="G423" activePane="bottomRight" state="frozen"/>
      <selection activeCell="A10" sqref="A10"/>
      <selection pane="topRight" activeCell="G10" sqref="G10"/>
      <selection pane="bottomLeft" activeCell="A15" sqref="A15"/>
      <selection pane="bottomRight" activeCell="U431" sqref="U431"/>
    </sheetView>
  </sheetViews>
  <sheetFormatPr defaultColWidth="9.109375" defaultRowHeight="17.399999999999999" x14ac:dyDescent="0.25"/>
  <cols>
    <col min="1" max="1" width="67.33203125" style="4" customWidth="1"/>
    <col min="2" max="2" width="7.5546875" style="7" customWidth="1"/>
    <col min="3" max="3" width="8.6640625" style="6" customWidth="1"/>
    <col min="4" max="4" width="7.109375" style="7" customWidth="1"/>
    <col min="5" max="5" width="7.44140625" style="7" customWidth="1"/>
    <col min="6" max="6" width="5.44140625" style="7" customWidth="1"/>
    <col min="7" max="7" width="15.33203125" style="8" customWidth="1"/>
    <col min="8" max="8" width="15.44140625" style="1" bestFit="1" customWidth="1"/>
    <col min="9" max="9" width="10.33203125" style="1" customWidth="1"/>
    <col min="10" max="10" width="20.6640625" style="1" customWidth="1"/>
    <col min="11" max="11" width="4.44140625" style="1" customWidth="1"/>
    <col min="12" max="12" width="20.109375" style="1" customWidth="1"/>
    <col min="13" max="14" width="9.109375" style="1"/>
    <col min="15" max="15" width="16.109375" style="1" bestFit="1" customWidth="1"/>
    <col min="16" max="16384" width="9.109375" style="1"/>
  </cols>
  <sheetData>
    <row r="1" spans="1:15" ht="31.2" customHeight="1" x14ac:dyDescent="0.25"/>
    <row r="2" spans="1:15" ht="12" customHeight="1" x14ac:dyDescent="0.25"/>
    <row r="3" spans="1:15" ht="20.399999999999999" customHeight="1" x14ac:dyDescent="0.25"/>
    <row r="5" spans="1:15" ht="32.4" customHeight="1" x14ac:dyDescent="0.25"/>
    <row r="8" spans="1:15" ht="9.6" customHeight="1" x14ac:dyDescent="0.25"/>
    <row r="9" spans="1:15" ht="140.4" customHeight="1" x14ac:dyDescent="0.3">
      <c r="A9" s="119" t="s">
        <v>494</v>
      </c>
      <c r="B9" s="120"/>
      <c r="C9" s="120"/>
      <c r="D9" s="120"/>
      <c r="E9" s="120"/>
      <c r="F9" s="120"/>
      <c r="G9" s="120"/>
    </row>
    <row r="10" spans="1:15" ht="26.4" customHeight="1" x14ac:dyDescent="0.35">
      <c r="A10" s="64"/>
      <c r="B10" s="65"/>
      <c r="C10" s="66"/>
      <c r="D10" s="65"/>
      <c r="E10" s="65"/>
      <c r="F10" s="66"/>
      <c r="G10" s="61" t="s">
        <v>32</v>
      </c>
      <c r="K10" s="2"/>
    </row>
    <row r="11" spans="1:15" ht="24.75" customHeight="1" x14ac:dyDescent="0.25">
      <c r="A11" s="121" t="s">
        <v>14</v>
      </c>
      <c r="B11" s="121" t="s">
        <v>13</v>
      </c>
      <c r="C11" s="121"/>
      <c r="D11" s="121"/>
      <c r="E11" s="121"/>
      <c r="F11" s="121"/>
      <c r="G11" s="122" t="s">
        <v>38</v>
      </c>
      <c r="O11" s="17"/>
    </row>
    <row r="12" spans="1:15" x14ac:dyDescent="0.25">
      <c r="A12" s="121"/>
      <c r="B12" s="121" t="s">
        <v>11</v>
      </c>
      <c r="C12" s="121"/>
      <c r="D12" s="121"/>
      <c r="E12" s="121"/>
      <c r="F12" s="67" t="s">
        <v>12</v>
      </c>
      <c r="G12" s="122"/>
      <c r="L12" s="17"/>
    </row>
    <row r="13" spans="1:15" s="6" customFormat="1" x14ac:dyDescent="0.25">
      <c r="A13" s="68">
        <v>1</v>
      </c>
      <c r="B13" s="68">
        <v>2</v>
      </c>
      <c r="C13" s="68">
        <v>3</v>
      </c>
      <c r="D13" s="68">
        <v>4</v>
      </c>
      <c r="E13" s="68">
        <v>5</v>
      </c>
      <c r="F13" s="68">
        <v>6</v>
      </c>
      <c r="G13" s="62">
        <v>7</v>
      </c>
      <c r="J13" s="47"/>
      <c r="L13" s="48"/>
    </row>
    <row r="14" spans="1:15" x14ac:dyDescent="0.25">
      <c r="A14" s="69" t="s">
        <v>15</v>
      </c>
      <c r="B14" s="67"/>
      <c r="C14" s="68"/>
      <c r="D14" s="67"/>
      <c r="E14" s="67"/>
      <c r="F14" s="68"/>
      <c r="G14" s="60">
        <f>SUM(G15+G141+G183+G190+G271+G321+G367+G393+G416+G483+G551+G594+G619+G626+G639+G681+G685+G695+G728+G749+G766+G650+G468+G447+G763+G758)</f>
        <v>17589425.899999999</v>
      </c>
      <c r="J14" s="59"/>
      <c r="L14" s="17"/>
    </row>
    <row r="15" spans="1:15" s="2" customFormat="1" ht="24.6" customHeight="1" x14ac:dyDescent="0.25">
      <c r="A15" s="70" t="s">
        <v>364</v>
      </c>
      <c r="B15" s="71" t="s">
        <v>0</v>
      </c>
      <c r="C15" s="71"/>
      <c r="D15" s="71"/>
      <c r="E15" s="71"/>
      <c r="F15" s="72"/>
      <c r="G15" s="60">
        <f>SUM(G16)</f>
        <v>2631018.4000000008</v>
      </c>
      <c r="J15" s="59"/>
    </row>
    <row r="16" spans="1:15" s="2" customFormat="1" ht="32.25" customHeight="1" x14ac:dyDescent="0.25">
      <c r="A16" s="70" t="s">
        <v>365</v>
      </c>
      <c r="B16" s="71" t="s">
        <v>0</v>
      </c>
      <c r="C16" s="71" t="s">
        <v>58</v>
      </c>
      <c r="D16" s="71"/>
      <c r="E16" s="71"/>
      <c r="F16" s="72"/>
      <c r="G16" s="60">
        <f>SUM(G17+G32+G43+G65+G98+G52+G121+G136+G124+G129+G133)</f>
        <v>2631018.4000000008</v>
      </c>
    </row>
    <row r="17" spans="1:7" s="2" customFormat="1" ht="66.75" customHeight="1" x14ac:dyDescent="0.25">
      <c r="A17" s="70" t="s">
        <v>425</v>
      </c>
      <c r="B17" s="71" t="s">
        <v>0</v>
      </c>
      <c r="C17" s="71" t="s">
        <v>58</v>
      </c>
      <c r="D17" s="71" t="s">
        <v>0</v>
      </c>
      <c r="E17" s="71"/>
      <c r="F17" s="72"/>
      <c r="G17" s="60">
        <f>SUM(G22+G20+G26+G30+G28+G18+G24)</f>
        <v>-3.979039320256561E-13</v>
      </c>
    </row>
    <row r="18" spans="1:7" s="2" customFormat="1" ht="46.8" x14ac:dyDescent="0.25">
      <c r="A18" s="70" t="s">
        <v>318</v>
      </c>
      <c r="B18" s="71" t="s">
        <v>0</v>
      </c>
      <c r="C18" s="71" t="s">
        <v>58</v>
      </c>
      <c r="D18" s="71" t="s">
        <v>0</v>
      </c>
      <c r="E18" s="71" t="s">
        <v>317</v>
      </c>
      <c r="F18" s="72"/>
      <c r="G18" s="60">
        <f>G19</f>
        <v>0</v>
      </c>
    </row>
    <row r="19" spans="1:7" s="2" customFormat="1" ht="31.2" x14ac:dyDescent="0.25">
      <c r="A19" s="73" t="s">
        <v>121</v>
      </c>
      <c r="B19" s="71" t="s">
        <v>0</v>
      </c>
      <c r="C19" s="71" t="s">
        <v>58</v>
      </c>
      <c r="D19" s="71" t="s">
        <v>0</v>
      </c>
      <c r="E19" s="71" t="s">
        <v>317</v>
      </c>
      <c r="F19" s="72" t="s">
        <v>111</v>
      </c>
      <c r="G19" s="60"/>
    </row>
    <row r="20" spans="1:7" s="2" customFormat="1" ht="31.2" x14ac:dyDescent="0.25">
      <c r="A20" s="73" t="s">
        <v>323</v>
      </c>
      <c r="B20" s="71" t="s">
        <v>0</v>
      </c>
      <c r="C20" s="46" t="s">
        <v>58</v>
      </c>
      <c r="D20" s="46" t="s">
        <v>0</v>
      </c>
      <c r="E20" s="46" t="s">
        <v>259</v>
      </c>
      <c r="F20" s="72"/>
      <c r="G20" s="60">
        <f>SUM(G21)</f>
        <v>0</v>
      </c>
    </row>
    <row r="21" spans="1:7" s="2" customFormat="1" ht="31.2" x14ac:dyDescent="0.25">
      <c r="A21" s="73" t="s">
        <v>121</v>
      </c>
      <c r="B21" s="71" t="s">
        <v>0</v>
      </c>
      <c r="C21" s="46" t="s">
        <v>58</v>
      </c>
      <c r="D21" s="46" t="s">
        <v>0</v>
      </c>
      <c r="E21" s="46" t="s">
        <v>259</v>
      </c>
      <c r="F21" s="72" t="s">
        <v>111</v>
      </c>
      <c r="G21" s="60"/>
    </row>
    <row r="22" spans="1:7" s="2" customFormat="1" ht="95.25" customHeight="1" x14ac:dyDescent="0.25">
      <c r="A22" s="73" t="s">
        <v>344</v>
      </c>
      <c r="B22" s="46" t="s">
        <v>0</v>
      </c>
      <c r="C22" s="46" t="s">
        <v>58</v>
      </c>
      <c r="D22" s="46" t="s">
        <v>0</v>
      </c>
      <c r="E22" s="46" t="s">
        <v>284</v>
      </c>
      <c r="F22" s="72"/>
      <c r="G22" s="60">
        <f>SUM(G23)</f>
        <v>0</v>
      </c>
    </row>
    <row r="23" spans="1:7" s="2" customFormat="1" ht="35.25" customHeight="1" x14ac:dyDescent="0.25">
      <c r="A23" s="73" t="s">
        <v>121</v>
      </c>
      <c r="B23" s="46" t="s">
        <v>0</v>
      </c>
      <c r="C23" s="46" t="s">
        <v>58</v>
      </c>
      <c r="D23" s="46" t="s">
        <v>0</v>
      </c>
      <c r="E23" s="46" t="s">
        <v>284</v>
      </c>
      <c r="F23" s="46" t="s">
        <v>111</v>
      </c>
      <c r="G23" s="60"/>
    </row>
    <row r="24" spans="1:7" s="2" customFormat="1" ht="124.8" x14ac:dyDescent="0.25">
      <c r="A24" s="73" t="s">
        <v>320</v>
      </c>
      <c r="B24" s="46" t="s">
        <v>0</v>
      </c>
      <c r="C24" s="46" t="s">
        <v>58</v>
      </c>
      <c r="D24" s="46" t="s">
        <v>0</v>
      </c>
      <c r="E24" s="46" t="s">
        <v>319</v>
      </c>
      <c r="F24" s="46"/>
      <c r="G24" s="60">
        <f>G25</f>
        <v>0</v>
      </c>
    </row>
    <row r="25" spans="1:7" s="2" customFormat="1" ht="33" customHeight="1" x14ac:dyDescent="0.25">
      <c r="A25" s="73" t="s">
        <v>121</v>
      </c>
      <c r="B25" s="46" t="s">
        <v>0</v>
      </c>
      <c r="C25" s="46" t="s">
        <v>58</v>
      </c>
      <c r="D25" s="46" t="s">
        <v>0</v>
      </c>
      <c r="E25" s="46" t="s">
        <v>319</v>
      </c>
      <c r="F25" s="46" t="s">
        <v>111</v>
      </c>
      <c r="G25" s="60"/>
    </row>
    <row r="26" spans="1:7" s="2" customFormat="1" ht="99" customHeight="1" x14ac:dyDescent="0.25">
      <c r="A26" s="73" t="s">
        <v>244</v>
      </c>
      <c r="B26" s="46" t="s">
        <v>0</v>
      </c>
      <c r="C26" s="46" t="s">
        <v>58</v>
      </c>
      <c r="D26" s="46" t="s">
        <v>0</v>
      </c>
      <c r="E26" s="46" t="s">
        <v>243</v>
      </c>
      <c r="F26" s="46"/>
      <c r="G26" s="60">
        <f>G27</f>
        <v>-3.979039320256561E-13</v>
      </c>
    </row>
    <row r="27" spans="1:7" s="2" customFormat="1" ht="32.4" customHeight="1" x14ac:dyDescent="0.25">
      <c r="A27" s="73" t="s">
        <v>121</v>
      </c>
      <c r="B27" s="46" t="s">
        <v>0</v>
      </c>
      <c r="C27" s="46" t="s">
        <v>58</v>
      </c>
      <c r="D27" s="46" t="s">
        <v>0</v>
      </c>
      <c r="E27" s="46" t="s">
        <v>243</v>
      </c>
      <c r="F27" s="46" t="s">
        <v>111</v>
      </c>
      <c r="G27" s="60">
        <f>14283-13788.6-323.1-171.3</f>
        <v>-3.979039320256561E-13</v>
      </c>
    </row>
    <row r="28" spans="1:7" s="2" customFormat="1" ht="113.4" customHeight="1" x14ac:dyDescent="0.25">
      <c r="A28" s="73" t="s">
        <v>264</v>
      </c>
      <c r="B28" s="46" t="s">
        <v>0</v>
      </c>
      <c r="C28" s="46" t="s">
        <v>58</v>
      </c>
      <c r="D28" s="46" t="s">
        <v>0</v>
      </c>
      <c r="E28" s="46" t="s">
        <v>262</v>
      </c>
      <c r="F28" s="72"/>
      <c r="G28" s="60">
        <f>G29</f>
        <v>0</v>
      </c>
    </row>
    <row r="29" spans="1:7" s="2" customFormat="1" ht="34.950000000000003" customHeight="1" x14ac:dyDescent="0.25">
      <c r="A29" s="73" t="s">
        <v>121</v>
      </c>
      <c r="B29" s="46" t="s">
        <v>0</v>
      </c>
      <c r="C29" s="46" t="s">
        <v>58</v>
      </c>
      <c r="D29" s="46" t="s">
        <v>0</v>
      </c>
      <c r="E29" s="46" t="s">
        <v>262</v>
      </c>
      <c r="F29" s="46" t="s">
        <v>111</v>
      </c>
      <c r="G29" s="60">
        <f>5500-5459-41</f>
        <v>0</v>
      </c>
    </row>
    <row r="30" spans="1:7" s="2" customFormat="1" ht="96.6" customHeight="1" x14ac:dyDescent="0.25">
      <c r="A30" s="73" t="s">
        <v>256</v>
      </c>
      <c r="B30" s="46" t="s">
        <v>0</v>
      </c>
      <c r="C30" s="74">
        <v>1</v>
      </c>
      <c r="D30" s="46" t="s">
        <v>0</v>
      </c>
      <c r="E30" s="72" t="s">
        <v>257</v>
      </c>
      <c r="F30" s="72"/>
      <c r="G30" s="60">
        <f>G31</f>
        <v>0</v>
      </c>
    </row>
    <row r="31" spans="1:7" s="2" customFormat="1" ht="34.950000000000003" customHeight="1" x14ac:dyDescent="0.25">
      <c r="A31" s="75" t="s">
        <v>121</v>
      </c>
      <c r="B31" s="46" t="s">
        <v>0</v>
      </c>
      <c r="C31" s="74">
        <v>1</v>
      </c>
      <c r="D31" s="46" t="s">
        <v>0</v>
      </c>
      <c r="E31" s="72" t="s">
        <v>257</v>
      </c>
      <c r="F31" s="72" t="s">
        <v>111</v>
      </c>
      <c r="G31" s="60"/>
    </row>
    <row r="32" spans="1:7" s="2" customFormat="1" ht="34.950000000000003" customHeight="1" x14ac:dyDescent="0.25">
      <c r="A32" s="76" t="s">
        <v>98</v>
      </c>
      <c r="B32" s="46" t="s">
        <v>0</v>
      </c>
      <c r="C32" s="46" t="s">
        <v>58</v>
      </c>
      <c r="D32" s="46" t="s">
        <v>1</v>
      </c>
      <c r="E32" s="46"/>
      <c r="F32" s="72"/>
      <c r="G32" s="60">
        <f>G33+G36+G38</f>
        <v>5194</v>
      </c>
    </row>
    <row r="33" spans="1:7" s="2" customFormat="1" ht="18" customHeight="1" x14ac:dyDescent="0.25">
      <c r="A33" s="76" t="s">
        <v>221</v>
      </c>
      <c r="B33" s="46" t="s">
        <v>0</v>
      </c>
      <c r="C33" s="46" t="s">
        <v>58</v>
      </c>
      <c r="D33" s="46" t="s">
        <v>1</v>
      </c>
      <c r="E33" s="46" t="s">
        <v>220</v>
      </c>
      <c r="F33" s="72"/>
      <c r="G33" s="60">
        <f>G34+G35</f>
        <v>0</v>
      </c>
    </row>
    <row r="34" spans="1:7" s="2" customFormat="1" ht="31.2" customHeight="1" x14ac:dyDescent="0.25">
      <c r="A34" s="76" t="s">
        <v>115</v>
      </c>
      <c r="B34" s="46" t="s">
        <v>0</v>
      </c>
      <c r="C34" s="46" t="s">
        <v>58</v>
      </c>
      <c r="D34" s="46" t="s">
        <v>1</v>
      </c>
      <c r="E34" s="46" t="s">
        <v>220</v>
      </c>
      <c r="F34" s="72" t="s">
        <v>20</v>
      </c>
      <c r="G34" s="60"/>
    </row>
    <row r="35" spans="1:7" s="2" customFormat="1" ht="33.6" customHeight="1" x14ac:dyDescent="0.25">
      <c r="A35" s="73" t="s">
        <v>121</v>
      </c>
      <c r="B35" s="46" t="s">
        <v>0</v>
      </c>
      <c r="C35" s="46" t="s">
        <v>58</v>
      </c>
      <c r="D35" s="46" t="s">
        <v>1</v>
      </c>
      <c r="E35" s="46" t="s">
        <v>220</v>
      </c>
      <c r="F35" s="72" t="s">
        <v>111</v>
      </c>
      <c r="G35" s="60"/>
    </row>
    <row r="36" spans="1:7" s="2" customFormat="1" ht="32.4" customHeight="1" x14ac:dyDescent="0.25">
      <c r="A36" s="76" t="s">
        <v>201</v>
      </c>
      <c r="B36" s="46" t="s">
        <v>0</v>
      </c>
      <c r="C36" s="46" t="s">
        <v>58</v>
      </c>
      <c r="D36" s="46" t="s">
        <v>1</v>
      </c>
      <c r="E36" s="46" t="s">
        <v>202</v>
      </c>
      <c r="F36" s="72"/>
      <c r="G36" s="60">
        <f>G37</f>
        <v>210</v>
      </c>
    </row>
    <row r="37" spans="1:7" s="2" customFormat="1" ht="33" customHeight="1" x14ac:dyDescent="0.25">
      <c r="A37" s="73" t="s">
        <v>115</v>
      </c>
      <c r="B37" s="46" t="s">
        <v>0</v>
      </c>
      <c r="C37" s="46" t="s">
        <v>58</v>
      </c>
      <c r="D37" s="46" t="s">
        <v>1</v>
      </c>
      <c r="E37" s="46" t="s">
        <v>202</v>
      </c>
      <c r="F37" s="72" t="s">
        <v>20</v>
      </c>
      <c r="G37" s="60">
        <v>210</v>
      </c>
    </row>
    <row r="38" spans="1:7" s="2" customFormat="1" ht="128.4" customHeight="1" x14ac:dyDescent="0.25">
      <c r="A38" s="73" t="s">
        <v>185</v>
      </c>
      <c r="B38" s="46" t="s">
        <v>0</v>
      </c>
      <c r="C38" s="46" t="s">
        <v>58</v>
      </c>
      <c r="D38" s="46" t="s">
        <v>1</v>
      </c>
      <c r="E38" s="46" t="s">
        <v>137</v>
      </c>
      <c r="F38" s="72"/>
      <c r="G38" s="60">
        <f>SUM(G39:G42)</f>
        <v>4984</v>
      </c>
    </row>
    <row r="39" spans="1:7" s="2" customFormat="1" ht="48" customHeight="1" x14ac:dyDescent="0.25">
      <c r="A39" s="73" t="s">
        <v>113</v>
      </c>
      <c r="B39" s="46" t="s">
        <v>0</v>
      </c>
      <c r="C39" s="46" t="s">
        <v>58</v>
      </c>
      <c r="D39" s="46" t="s">
        <v>1</v>
      </c>
      <c r="E39" s="46" t="s">
        <v>137</v>
      </c>
      <c r="F39" s="72" t="s">
        <v>19</v>
      </c>
      <c r="G39" s="60">
        <v>73.599999999999994</v>
      </c>
    </row>
    <row r="40" spans="1:7" s="2" customFormat="1" ht="34.200000000000003" customHeight="1" x14ac:dyDescent="0.25">
      <c r="A40" s="73" t="s">
        <v>115</v>
      </c>
      <c r="B40" s="46" t="s">
        <v>0</v>
      </c>
      <c r="C40" s="46" t="s">
        <v>58</v>
      </c>
      <c r="D40" s="46" t="s">
        <v>1</v>
      </c>
      <c r="E40" s="46" t="s">
        <v>137</v>
      </c>
      <c r="F40" s="72" t="s">
        <v>20</v>
      </c>
      <c r="G40" s="60">
        <v>25</v>
      </c>
    </row>
    <row r="41" spans="1:7" s="2" customFormat="1" ht="21" customHeight="1" x14ac:dyDescent="0.25">
      <c r="A41" s="73" t="s">
        <v>108</v>
      </c>
      <c r="B41" s="46" t="s">
        <v>0</v>
      </c>
      <c r="C41" s="46" t="s">
        <v>58</v>
      </c>
      <c r="D41" s="46" t="s">
        <v>1</v>
      </c>
      <c r="E41" s="46" t="s">
        <v>137</v>
      </c>
      <c r="F41" s="72" t="s">
        <v>109</v>
      </c>
      <c r="G41" s="60">
        <v>3385.4</v>
      </c>
    </row>
    <row r="42" spans="1:7" s="2" customFormat="1" ht="31.2" customHeight="1" x14ac:dyDescent="0.25">
      <c r="A42" s="73" t="s">
        <v>121</v>
      </c>
      <c r="B42" s="46" t="s">
        <v>0</v>
      </c>
      <c r="C42" s="46" t="s">
        <v>58</v>
      </c>
      <c r="D42" s="46" t="s">
        <v>1</v>
      </c>
      <c r="E42" s="46" t="s">
        <v>137</v>
      </c>
      <c r="F42" s="72" t="s">
        <v>111</v>
      </c>
      <c r="G42" s="60">
        <v>1500</v>
      </c>
    </row>
    <row r="43" spans="1:7" s="2" customFormat="1" ht="47.4" customHeight="1" x14ac:dyDescent="0.25">
      <c r="A43" s="70" t="s">
        <v>99</v>
      </c>
      <c r="B43" s="71" t="s">
        <v>0</v>
      </c>
      <c r="C43" s="71" t="s">
        <v>58</v>
      </c>
      <c r="D43" s="71" t="s">
        <v>2</v>
      </c>
      <c r="E43" s="71"/>
      <c r="F43" s="72"/>
      <c r="G43" s="60">
        <f>SUM(G44+G48)</f>
        <v>2339.1</v>
      </c>
    </row>
    <row r="44" spans="1:7" s="2" customFormat="1" ht="33.75" customHeight="1" x14ac:dyDescent="0.25">
      <c r="A44" s="70" t="s">
        <v>366</v>
      </c>
      <c r="B44" s="71" t="s">
        <v>0</v>
      </c>
      <c r="C44" s="71" t="s">
        <v>58</v>
      </c>
      <c r="D44" s="71" t="s">
        <v>2</v>
      </c>
      <c r="E44" s="71" t="s">
        <v>100</v>
      </c>
      <c r="F44" s="72"/>
      <c r="G44" s="60">
        <f>SUM(G45:G47)</f>
        <v>1199.8</v>
      </c>
    </row>
    <row r="45" spans="1:7" s="2" customFormat="1" ht="49.2" customHeight="1" x14ac:dyDescent="0.25">
      <c r="A45" s="73" t="s">
        <v>113</v>
      </c>
      <c r="B45" s="71" t="s">
        <v>0</v>
      </c>
      <c r="C45" s="71" t="s">
        <v>58</v>
      </c>
      <c r="D45" s="71" t="s">
        <v>2</v>
      </c>
      <c r="E45" s="71" t="s">
        <v>100</v>
      </c>
      <c r="F45" s="72" t="s">
        <v>19</v>
      </c>
      <c r="G45" s="60"/>
    </row>
    <row r="46" spans="1:7" s="2" customFormat="1" ht="31.2" x14ac:dyDescent="0.25">
      <c r="A46" s="73" t="s">
        <v>115</v>
      </c>
      <c r="B46" s="71" t="s">
        <v>0</v>
      </c>
      <c r="C46" s="71" t="s">
        <v>58</v>
      </c>
      <c r="D46" s="71" t="s">
        <v>2</v>
      </c>
      <c r="E46" s="71" t="s">
        <v>100</v>
      </c>
      <c r="F46" s="72" t="s">
        <v>20</v>
      </c>
      <c r="G46" s="60"/>
    </row>
    <row r="47" spans="1:7" s="2" customFormat="1" ht="30.6" customHeight="1" x14ac:dyDescent="0.25">
      <c r="A47" s="73" t="s">
        <v>121</v>
      </c>
      <c r="B47" s="71" t="s">
        <v>0</v>
      </c>
      <c r="C47" s="71" t="s">
        <v>58</v>
      </c>
      <c r="D47" s="71" t="s">
        <v>2</v>
      </c>
      <c r="E47" s="71" t="s">
        <v>100</v>
      </c>
      <c r="F47" s="72" t="s">
        <v>111</v>
      </c>
      <c r="G47" s="60">
        <v>1199.8</v>
      </c>
    </row>
    <row r="48" spans="1:7" s="2" customFormat="1" ht="62.4" customHeight="1" x14ac:dyDescent="0.25">
      <c r="A48" s="73" t="s">
        <v>136</v>
      </c>
      <c r="B48" s="71" t="s">
        <v>0</v>
      </c>
      <c r="C48" s="71" t="s">
        <v>58</v>
      </c>
      <c r="D48" s="71" t="s">
        <v>2</v>
      </c>
      <c r="E48" s="71" t="s">
        <v>135</v>
      </c>
      <c r="F48" s="72"/>
      <c r="G48" s="60">
        <f>G49+G51+G50</f>
        <v>1139.3</v>
      </c>
    </row>
    <row r="49" spans="1:7" s="2" customFormat="1" ht="51.75" customHeight="1" x14ac:dyDescent="0.25">
      <c r="A49" s="73" t="s">
        <v>113</v>
      </c>
      <c r="B49" s="71" t="s">
        <v>0</v>
      </c>
      <c r="C49" s="71" t="s">
        <v>58</v>
      </c>
      <c r="D49" s="71" t="s">
        <v>2</v>
      </c>
      <c r="E49" s="71" t="s">
        <v>135</v>
      </c>
      <c r="F49" s="72" t="s">
        <v>19</v>
      </c>
      <c r="G49" s="60">
        <v>436</v>
      </c>
    </row>
    <row r="50" spans="1:7" s="2" customFormat="1" ht="34.200000000000003" customHeight="1" x14ac:dyDescent="0.25">
      <c r="A50" s="73" t="s">
        <v>115</v>
      </c>
      <c r="B50" s="71" t="s">
        <v>0</v>
      </c>
      <c r="C50" s="71" t="s">
        <v>58</v>
      </c>
      <c r="D50" s="71" t="s">
        <v>2</v>
      </c>
      <c r="E50" s="71" t="s">
        <v>135</v>
      </c>
      <c r="F50" s="72" t="s">
        <v>20</v>
      </c>
      <c r="G50" s="60"/>
    </row>
    <row r="51" spans="1:7" s="2" customFormat="1" ht="30.6" customHeight="1" x14ac:dyDescent="0.25">
      <c r="A51" s="73" t="s">
        <v>121</v>
      </c>
      <c r="B51" s="71" t="s">
        <v>0</v>
      </c>
      <c r="C51" s="71" t="s">
        <v>58</v>
      </c>
      <c r="D51" s="71" t="s">
        <v>2</v>
      </c>
      <c r="E51" s="71" t="s">
        <v>135</v>
      </c>
      <c r="F51" s="72" t="s">
        <v>111</v>
      </c>
      <c r="G51" s="60">
        <v>703.3</v>
      </c>
    </row>
    <row r="52" spans="1:7" s="2" customFormat="1" ht="64.2" customHeight="1" x14ac:dyDescent="0.25">
      <c r="A52" s="70" t="s">
        <v>83</v>
      </c>
      <c r="B52" s="71" t="s">
        <v>0</v>
      </c>
      <c r="C52" s="71" t="s">
        <v>58</v>
      </c>
      <c r="D52" s="71" t="s">
        <v>3</v>
      </c>
      <c r="E52" s="71"/>
      <c r="F52" s="72"/>
      <c r="G52" s="60">
        <f>G55+G62+G59+G53</f>
        <v>4793.5</v>
      </c>
    </row>
    <row r="53" spans="1:7" s="2" customFormat="1" x14ac:dyDescent="0.25">
      <c r="A53" s="70" t="s">
        <v>343</v>
      </c>
      <c r="B53" s="71" t="s">
        <v>0</v>
      </c>
      <c r="C53" s="71" t="s">
        <v>58</v>
      </c>
      <c r="D53" s="71" t="s">
        <v>3</v>
      </c>
      <c r="E53" s="71" t="s">
        <v>342</v>
      </c>
      <c r="F53" s="72"/>
      <c r="G53" s="60">
        <f>G54</f>
        <v>0</v>
      </c>
    </row>
    <row r="54" spans="1:7" s="2" customFormat="1" ht="31.2" x14ac:dyDescent="0.25">
      <c r="A54" s="73" t="s">
        <v>121</v>
      </c>
      <c r="B54" s="71" t="s">
        <v>0</v>
      </c>
      <c r="C54" s="71" t="s">
        <v>58</v>
      </c>
      <c r="D54" s="71" t="s">
        <v>3</v>
      </c>
      <c r="E54" s="71" t="s">
        <v>342</v>
      </c>
      <c r="F54" s="72" t="s">
        <v>111</v>
      </c>
      <c r="G54" s="60"/>
    </row>
    <row r="55" spans="1:7" s="2" customFormat="1" ht="30.6" customHeight="1" x14ac:dyDescent="0.25">
      <c r="A55" s="70" t="s">
        <v>143</v>
      </c>
      <c r="B55" s="71" t="s">
        <v>0</v>
      </c>
      <c r="C55" s="71" t="s">
        <v>58</v>
      </c>
      <c r="D55" s="71" t="s">
        <v>3</v>
      </c>
      <c r="E55" s="71" t="s">
        <v>91</v>
      </c>
      <c r="F55" s="72"/>
      <c r="G55" s="60">
        <f>SUM(G56:G58)</f>
        <v>2904</v>
      </c>
    </row>
    <row r="56" spans="1:7" s="2" customFormat="1" ht="55.95" customHeight="1" x14ac:dyDescent="0.25">
      <c r="A56" s="73" t="s">
        <v>113</v>
      </c>
      <c r="B56" s="71" t="s">
        <v>0</v>
      </c>
      <c r="C56" s="71" t="s">
        <v>58</v>
      </c>
      <c r="D56" s="71" t="s">
        <v>3</v>
      </c>
      <c r="E56" s="71" t="s">
        <v>91</v>
      </c>
      <c r="F56" s="72" t="s">
        <v>19</v>
      </c>
      <c r="G56" s="60">
        <v>0</v>
      </c>
    </row>
    <row r="57" spans="1:7" s="2" customFormat="1" ht="34.950000000000003" customHeight="1" x14ac:dyDescent="0.25">
      <c r="A57" s="73" t="s">
        <v>107</v>
      </c>
      <c r="B57" s="71" t="s">
        <v>0</v>
      </c>
      <c r="C57" s="71" t="s">
        <v>58</v>
      </c>
      <c r="D57" s="71" t="s">
        <v>3</v>
      </c>
      <c r="E57" s="71" t="s">
        <v>91</v>
      </c>
      <c r="F57" s="72" t="s">
        <v>20</v>
      </c>
      <c r="G57" s="60">
        <v>0</v>
      </c>
    </row>
    <row r="58" spans="1:7" s="2" customFormat="1" ht="30.6" customHeight="1" x14ac:dyDescent="0.25">
      <c r="A58" s="75" t="s">
        <v>121</v>
      </c>
      <c r="B58" s="71" t="s">
        <v>0</v>
      </c>
      <c r="C58" s="71" t="s">
        <v>58</v>
      </c>
      <c r="D58" s="71" t="s">
        <v>3</v>
      </c>
      <c r="E58" s="71" t="s">
        <v>91</v>
      </c>
      <c r="F58" s="72" t="s">
        <v>111</v>
      </c>
      <c r="G58" s="60">
        <v>2904</v>
      </c>
    </row>
    <row r="59" spans="1:7" s="2" customFormat="1" ht="49.2" customHeight="1" x14ac:dyDescent="0.25">
      <c r="A59" s="77" t="s">
        <v>145</v>
      </c>
      <c r="B59" s="71" t="s">
        <v>0</v>
      </c>
      <c r="C59" s="71" t="s">
        <v>58</v>
      </c>
      <c r="D59" s="71" t="s">
        <v>3</v>
      </c>
      <c r="E59" s="71" t="s">
        <v>144</v>
      </c>
      <c r="F59" s="72"/>
      <c r="G59" s="60">
        <f>G60+G61</f>
        <v>1.4155343563970746E-15</v>
      </c>
    </row>
    <row r="60" spans="1:7" s="2" customFormat="1" ht="52.2" customHeight="1" x14ac:dyDescent="0.25">
      <c r="A60" s="73" t="s">
        <v>113</v>
      </c>
      <c r="B60" s="71" t="s">
        <v>0</v>
      </c>
      <c r="C60" s="71" t="s">
        <v>58</v>
      </c>
      <c r="D60" s="71" t="s">
        <v>3</v>
      </c>
      <c r="E60" s="71" t="s">
        <v>144</v>
      </c>
      <c r="F60" s="72" t="s">
        <v>19</v>
      </c>
      <c r="G60" s="60">
        <f>20.1-20-0.1</f>
        <v>1.4155343563970746E-15</v>
      </c>
    </row>
    <row r="61" spans="1:7" ht="31.2" customHeight="1" x14ac:dyDescent="0.25">
      <c r="A61" s="75" t="s">
        <v>121</v>
      </c>
      <c r="B61" s="71" t="s">
        <v>0</v>
      </c>
      <c r="C61" s="71" t="s">
        <v>58</v>
      </c>
      <c r="D61" s="71" t="s">
        <v>3</v>
      </c>
      <c r="E61" s="71" t="s">
        <v>144</v>
      </c>
      <c r="F61" s="72" t="s">
        <v>111</v>
      </c>
      <c r="G61" s="60"/>
    </row>
    <row r="62" spans="1:7" ht="96.6" customHeight="1" x14ac:dyDescent="0.25">
      <c r="A62" s="78" t="s">
        <v>184</v>
      </c>
      <c r="B62" s="71" t="s">
        <v>0</v>
      </c>
      <c r="C62" s="71" t="s">
        <v>58</v>
      </c>
      <c r="D62" s="71" t="s">
        <v>3</v>
      </c>
      <c r="E62" s="71" t="s">
        <v>84</v>
      </c>
      <c r="F62" s="72"/>
      <c r="G62" s="60">
        <f>SUM(G63:G64)</f>
        <v>1889.5</v>
      </c>
    </row>
    <row r="63" spans="1:7" ht="49.95" customHeight="1" x14ac:dyDescent="0.25">
      <c r="A63" s="73" t="s">
        <v>113</v>
      </c>
      <c r="B63" s="71" t="s">
        <v>0</v>
      </c>
      <c r="C63" s="71" t="s">
        <v>58</v>
      </c>
      <c r="D63" s="71" t="s">
        <v>3</v>
      </c>
      <c r="E63" s="71" t="s">
        <v>84</v>
      </c>
      <c r="F63" s="72" t="s">
        <v>19</v>
      </c>
      <c r="G63" s="60">
        <v>27.7</v>
      </c>
    </row>
    <row r="64" spans="1:7" ht="35.4" customHeight="1" x14ac:dyDescent="0.25">
      <c r="A64" s="73" t="s">
        <v>110</v>
      </c>
      <c r="B64" s="71" t="s">
        <v>0</v>
      </c>
      <c r="C64" s="71" t="s">
        <v>58</v>
      </c>
      <c r="D64" s="71" t="s">
        <v>3</v>
      </c>
      <c r="E64" s="71" t="s">
        <v>84</v>
      </c>
      <c r="F64" s="72" t="s">
        <v>111</v>
      </c>
      <c r="G64" s="60">
        <f>546.3+1284.6+30.9</f>
        <v>1861.8</v>
      </c>
    </row>
    <row r="65" spans="1:7" ht="49.95" customHeight="1" x14ac:dyDescent="0.25">
      <c r="A65" s="70" t="s">
        <v>85</v>
      </c>
      <c r="B65" s="71" t="s">
        <v>0</v>
      </c>
      <c r="C65" s="71" t="s">
        <v>58</v>
      </c>
      <c r="D65" s="71" t="s">
        <v>4</v>
      </c>
      <c r="E65" s="71"/>
      <c r="F65" s="72"/>
      <c r="G65" s="60">
        <f>SUM(G70+G91+G95+G66+G85+G83+G87+G81+G89+G76+G79)</f>
        <v>2417632.3000000003</v>
      </c>
    </row>
    <row r="66" spans="1:7" ht="18.600000000000001" customHeight="1" x14ac:dyDescent="0.25">
      <c r="A66" s="70" t="s">
        <v>105</v>
      </c>
      <c r="B66" s="71" t="s">
        <v>0</v>
      </c>
      <c r="C66" s="71" t="s">
        <v>58</v>
      </c>
      <c r="D66" s="71" t="s">
        <v>4</v>
      </c>
      <c r="E66" s="71" t="s">
        <v>41</v>
      </c>
      <c r="F66" s="72"/>
      <c r="G66" s="60">
        <f>SUM(G67:G69)</f>
        <v>8603.5999999999985</v>
      </c>
    </row>
    <row r="67" spans="1:7" ht="36.6" customHeight="1" x14ac:dyDescent="0.25">
      <c r="A67" s="73" t="s">
        <v>18</v>
      </c>
      <c r="B67" s="71" t="s">
        <v>0</v>
      </c>
      <c r="C67" s="71" t="s">
        <v>58</v>
      </c>
      <c r="D67" s="71" t="s">
        <v>4</v>
      </c>
      <c r="E67" s="71" t="s">
        <v>41</v>
      </c>
      <c r="F67" s="72" t="s">
        <v>19</v>
      </c>
      <c r="G67" s="60">
        <v>8593.7999999999993</v>
      </c>
    </row>
    <row r="68" spans="1:7" s="2" customFormat="1" ht="33" customHeight="1" x14ac:dyDescent="0.25">
      <c r="A68" s="73" t="s">
        <v>115</v>
      </c>
      <c r="B68" s="71" t="s">
        <v>0</v>
      </c>
      <c r="C68" s="71" t="s">
        <v>58</v>
      </c>
      <c r="D68" s="71" t="s">
        <v>4</v>
      </c>
      <c r="E68" s="71" t="s">
        <v>41</v>
      </c>
      <c r="F68" s="72" t="s">
        <v>20</v>
      </c>
      <c r="G68" s="60">
        <v>8.8000000000000007</v>
      </c>
    </row>
    <row r="69" spans="1:7" s="2" customFormat="1" ht="19.2" customHeight="1" x14ac:dyDescent="0.25">
      <c r="A69" s="73" t="s">
        <v>21</v>
      </c>
      <c r="B69" s="71" t="s">
        <v>0</v>
      </c>
      <c r="C69" s="71" t="s">
        <v>58</v>
      </c>
      <c r="D69" s="71" t="s">
        <v>4</v>
      </c>
      <c r="E69" s="71" t="s">
        <v>41</v>
      </c>
      <c r="F69" s="72" t="s">
        <v>22</v>
      </c>
      <c r="G69" s="60">
        <v>1</v>
      </c>
    </row>
    <row r="70" spans="1:7" s="2" customFormat="1" ht="48" customHeight="1" x14ac:dyDescent="0.25">
      <c r="A70" s="70" t="s">
        <v>87</v>
      </c>
      <c r="B70" s="71" t="s">
        <v>0</v>
      </c>
      <c r="C70" s="71" t="s">
        <v>58</v>
      </c>
      <c r="D70" s="71" t="s">
        <v>4</v>
      </c>
      <c r="E70" s="71" t="s">
        <v>51</v>
      </c>
      <c r="F70" s="72"/>
      <c r="G70" s="60">
        <f>SUM(G71:G75)</f>
        <v>653975.00000000012</v>
      </c>
    </row>
    <row r="71" spans="1:7" s="2" customFormat="1" ht="33" customHeight="1" x14ac:dyDescent="0.25">
      <c r="A71" s="73" t="s">
        <v>18</v>
      </c>
      <c r="B71" s="71" t="s">
        <v>0</v>
      </c>
      <c r="C71" s="71" t="s">
        <v>58</v>
      </c>
      <c r="D71" s="71" t="s">
        <v>4</v>
      </c>
      <c r="E71" s="71" t="s">
        <v>51</v>
      </c>
      <c r="F71" s="72" t="s">
        <v>19</v>
      </c>
      <c r="G71" s="60">
        <v>85901.9</v>
      </c>
    </row>
    <row r="72" spans="1:7" s="2" customFormat="1" ht="31.2" customHeight="1" x14ac:dyDescent="0.25">
      <c r="A72" s="73" t="s">
        <v>115</v>
      </c>
      <c r="B72" s="71" t="s">
        <v>0</v>
      </c>
      <c r="C72" s="71" t="s">
        <v>58</v>
      </c>
      <c r="D72" s="71" t="s">
        <v>4</v>
      </c>
      <c r="E72" s="71" t="s">
        <v>51</v>
      </c>
      <c r="F72" s="72" t="s">
        <v>20</v>
      </c>
      <c r="G72" s="60">
        <v>11263.4</v>
      </c>
    </row>
    <row r="73" spans="1:7" s="2" customFormat="1" ht="20.399999999999999" customHeight="1" x14ac:dyDescent="0.25">
      <c r="A73" s="73" t="s">
        <v>117</v>
      </c>
      <c r="B73" s="71" t="s">
        <v>0</v>
      </c>
      <c r="C73" s="71" t="s">
        <v>58</v>
      </c>
      <c r="D73" s="71" t="s">
        <v>4</v>
      </c>
      <c r="E73" s="71" t="s">
        <v>51</v>
      </c>
      <c r="F73" s="72" t="s">
        <v>109</v>
      </c>
      <c r="G73" s="60"/>
    </row>
    <row r="74" spans="1:7" s="2" customFormat="1" ht="31.95" customHeight="1" x14ac:dyDescent="0.25">
      <c r="A74" s="73" t="s">
        <v>121</v>
      </c>
      <c r="B74" s="71" t="s">
        <v>0</v>
      </c>
      <c r="C74" s="71" t="s">
        <v>58</v>
      </c>
      <c r="D74" s="71" t="s">
        <v>4</v>
      </c>
      <c r="E74" s="71" t="s">
        <v>51</v>
      </c>
      <c r="F74" s="72" t="s">
        <v>111</v>
      </c>
      <c r="G74" s="60">
        <f>306836+219673.9+30222.9</f>
        <v>556732.80000000005</v>
      </c>
    </row>
    <row r="75" spans="1:7" s="2" customFormat="1" ht="18" customHeight="1" x14ac:dyDescent="0.25">
      <c r="A75" s="73" t="s">
        <v>21</v>
      </c>
      <c r="B75" s="71" t="s">
        <v>0</v>
      </c>
      <c r="C75" s="71" t="s">
        <v>58</v>
      </c>
      <c r="D75" s="71" t="s">
        <v>4</v>
      </c>
      <c r="E75" s="71" t="s">
        <v>51</v>
      </c>
      <c r="F75" s="72" t="s">
        <v>22</v>
      </c>
      <c r="G75" s="60">
        <v>76.900000000000006</v>
      </c>
    </row>
    <row r="76" spans="1:7" ht="31.95" customHeight="1" x14ac:dyDescent="0.25">
      <c r="A76" s="73" t="s">
        <v>247</v>
      </c>
      <c r="B76" s="71" t="s">
        <v>0</v>
      </c>
      <c r="C76" s="71" t="s">
        <v>58</v>
      </c>
      <c r="D76" s="71" t="s">
        <v>4</v>
      </c>
      <c r="E76" s="71" t="s">
        <v>246</v>
      </c>
      <c r="F76" s="72"/>
      <c r="G76" s="60">
        <f>G77+G78</f>
        <v>89221.099999999991</v>
      </c>
    </row>
    <row r="77" spans="1:7" ht="31.2" x14ac:dyDescent="0.25">
      <c r="A77" s="73" t="s">
        <v>121</v>
      </c>
      <c r="B77" s="71" t="s">
        <v>0</v>
      </c>
      <c r="C77" s="71" t="s">
        <v>58</v>
      </c>
      <c r="D77" s="71" t="s">
        <v>4</v>
      </c>
      <c r="E77" s="71" t="s">
        <v>246</v>
      </c>
      <c r="F77" s="72" t="s">
        <v>111</v>
      </c>
      <c r="G77" s="60">
        <v>89183.9</v>
      </c>
    </row>
    <row r="78" spans="1:7" x14ac:dyDescent="0.25">
      <c r="A78" s="73" t="s">
        <v>21</v>
      </c>
      <c r="B78" s="71" t="s">
        <v>0</v>
      </c>
      <c r="C78" s="71" t="s">
        <v>58</v>
      </c>
      <c r="D78" s="71" t="s">
        <v>4</v>
      </c>
      <c r="E78" s="71" t="s">
        <v>246</v>
      </c>
      <c r="F78" s="72" t="s">
        <v>22</v>
      </c>
      <c r="G78" s="60">
        <v>37.200000000000003</v>
      </c>
    </row>
    <row r="79" spans="1:7" ht="16.2" customHeight="1" x14ac:dyDescent="0.25">
      <c r="A79" s="73" t="s">
        <v>276</v>
      </c>
      <c r="B79" s="71" t="s">
        <v>0</v>
      </c>
      <c r="C79" s="71" t="s">
        <v>58</v>
      </c>
      <c r="D79" s="71" t="s">
        <v>4</v>
      </c>
      <c r="E79" s="71" t="s">
        <v>183</v>
      </c>
      <c r="F79" s="72"/>
      <c r="G79" s="60">
        <f>G80</f>
        <v>1688.1</v>
      </c>
    </row>
    <row r="80" spans="1:7" ht="31.2" x14ac:dyDescent="0.25">
      <c r="A80" s="73" t="s">
        <v>121</v>
      </c>
      <c r="B80" s="71" t="s">
        <v>0</v>
      </c>
      <c r="C80" s="71" t="s">
        <v>58</v>
      </c>
      <c r="D80" s="71" t="s">
        <v>4</v>
      </c>
      <c r="E80" s="71" t="s">
        <v>183</v>
      </c>
      <c r="F80" s="72" t="s">
        <v>111</v>
      </c>
      <c r="G80" s="60">
        <f>1111+577.1</f>
        <v>1688.1</v>
      </c>
    </row>
    <row r="81" spans="1:7" ht="16.95" customHeight="1" x14ac:dyDescent="0.25">
      <c r="A81" s="73" t="s">
        <v>228</v>
      </c>
      <c r="B81" s="46" t="s">
        <v>0</v>
      </c>
      <c r="C81" s="79">
        <v>1</v>
      </c>
      <c r="D81" s="46" t="s">
        <v>4</v>
      </c>
      <c r="E81" s="46" t="s">
        <v>229</v>
      </c>
      <c r="F81" s="46"/>
      <c r="G81" s="60">
        <f>SUM(G82)</f>
        <v>24</v>
      </c>
    </row>
    <row r="82" spans="1:7" ht="32.4" customHeight="1" x14ac:dyDescent="0.25">
      <c r="A82" s="73" t="s">
        <v>115</v>
      </c>
      <c r="B82" s="46" t="s">
        <v>0</v>
      </c>
      <c r="C82" s="79">
        <v>1</v>
      </c>
      <c r="D82" s="46" t="s">
        <v>4</v>
      </c>
      <c r="E82" s="46" t="s">
        <v>229</v>
      </c>
      <c r="F82" s="46" t="s">
        <v>20</v>
      </c>
      <c r="G82" s="60">
        <v>24</v>
      </c>
    </row>
    <row r="83" spans="1:7" ht="16.95" customHeight="1" x14ac:dyDescent="0.25">
      <c r="A83" s="73" t="s">
        <v>234</v>
      </c>
      <c r="B83" s="46" t="s">
        <v>0</v>
      </c>
      <c r="C83" s="46" t="s">
        <v>58</v>
      </c>
      <c r="D83" s="46" t="s">
        <v>4</v>
      </c>
      <c r="E83" s="46" t="s">
        <v>235</v>
      </c>
      <c r="F83" s="72"/>
      <c r="G83" s="60">
        <f>SUM(G84)</f>
        <v>21.5</v>
      </c>
    </row>
    <row r="84" spans="1:7" ht="28.2" customHeight="1" x14ac:dyDescent="0.25">
      <c r="A84" s="73" t="s">
        <v>115</v>
      </c>
      <c r="B84" s="46" t="s">
        <v>0</v>
      </c>
      <c r="C84" s="46" t="s">
        <v>58</v>
      </c>
      <c r="D84" s="46" t="s">
        <v>4</v>
      </c>
      <c r="E84" s="46" t="s">
        <v>235</v>
      </c>
      <c r="F84" s="72" t="s">
        <v>20</v>
      </c>
      <c r="G84" s="60">
        <v>21.5</v>
      </c>
    </row>
    <row r="85" spans="1:7" ht="17.399999999999999" customHeight="1" x14ac:dyDescent="0.25">
      <c r="A85" s="73" t="s">
        <v>211</v>
      </c>
      <c r="B85" s="72" t="s">
        <v>0</v>
      </c>
      <c r="C85" s="74">
        <v>1</v>
      </c>
      <c r="D85" s="72" t="s">
        <v>4</v>
      </c>
      <c r="E85" s="46" t="s">
        <v>212</v>
      </c>
      <c r="F85" s="72"/>
      <c r="G85" s="60">
        <f>G86</f>
        <v>0</v>
      </c>
    </row>
    <row r="86" spans="1:7" ht="30.6" customHeight="1" x14ac:dyDescent="0.25">
      <c r="A86" s="73" t="s">
        <v>18</v>
      </c>
      <c r="B86" s="72" t="s">
        <v>0</v>
      </c>
      <c r="C86" s="74">
        <v>1</v>
      </c>
      <c r="D86" s="72" t="s">
        <v>4</v>
      </c>
      <c r="E86" s="46" t="s">
        <v>212</v>
      </c>
      <c r="F86" s="72" t="s">
        <v>19</v>
      </c>
      <c r="G86" s="60"/>
    </row>
    <row r="87" spans="1:7" ht="142.5" customHeight="1" x14ac:dyDescent="0.25">
      <c r="A87" s="75" t="s">
        <v>355</v>
      </c>
      <c r="B87" s="71" t="s">
        <v>0</v>
      </c>
      <c r="C87" s="71" t="s">
        <v>58</v>
      </c>
      <c r="D87" s="71" t="s">
        <v>4</v>
      </c>
      <c r="E87" s="72" t="s">
        <v>312</v>
      </c>
      <c r="F87" s="72"/>
      <c r="G87" s="60">
        <f>G88</f>
        <v>50465.5</v>
      </c>
    </row>
    <row r="88" spans="1:7" ht="33" customHeight="1" x14ac:dyDescent="0.25">
      <c r="A88" s="75" t="s">
        <v>121</v>
      </c>
      <c r="B88" s="71" t="s">
        <v>0</v>
      </c>
      <c r="C88" s="71" t="s">
        <v>58</v>
      </c>
      <c r="D88" s="71" t="s">
        <v>4</v>
      </c>
      <c r="E88" s="72" t="s">
        <v>312</v>
      </c>
      <c r="F88" s="72" t="s">
        <v>111</v>
      </c>
      <c r="G88" s="60">
        <v>50465.5</v>
      </c>
    </row>
    <row r="89" spans="1:7" ht="109.5" customHeight="1" x14ac:dyDescent="0.25">
      <c r="A89" s="70" t="s">
        <v>351</v>
      </c>
      <c r="B89" s="71" t="s">
        <v>0</v>
      </c>
      <c r="C89" s="71" t="s">
        <v>58</v>
      </c>
      <c r="D89" s="71" t="s">
        <v>4</v>
      </c>
      <c r="E89" s="71" t="s">
        <v>352</v>
      </c>
      <c r="F89" s="72"/>
      <c r="G89" s="60">
        <f>SUM(G90)</f>
        <v>0</v>
      </c>
    </row>
    <row r="90" spans="1:7" ht="33" customHeight="1" x14ac:dyDescent="0.25">
      <c r="A90" s="75" t="s">
        <v>121</v>
      </c>
      <c r="B90" s="71" t="s">
        <v>0</v>
      </c>
      <c r="C90" s="71" t="s">
        <v>58</v>
      </c>
      <c r="D90" s="71" t="s">
        <v>4</v>
      </c>
      <c r="E90" s="71" t="s">
        <v>352</v>
      </c>
      <c r="F90" s="72" t="s">
        <v>111</v>
      </c>
      <c r="G90" s="60"/>
    </row>
    <row r="91" spans="1:7" ht="61.95" customHeight="1" x14ac:dyDescent="0.25">
      <c r="A91" s="70" t="s">
        <v>186</v>
      </c>
      <c r="B91" s="71" t="s">
        <v>0</v>
      </c>
      <c r="C91" s="71" t="s">
        <v>58</v>
      </c>
      <c r="D91" s="71" t="s">
        <v>4</v>
      </c>
      <c r="E91" s="71" t="s">
        <v>92</v>
      </c>
      <c r="F91" s="72"/>
      <c r="G91" s="60">
        <f>SUM(G92:G94)</f>
        <v>15346</v>
      </c>
    </row>
    <row r="92" spans="1:7" ht="33.6" customHeight="1" x14ac:dyDescent="0.25">
      <c r="A92" s="73" t="s">
        <v>18</v>
      </c>
      <c r="B92" s="71" t="s">
        <v>0</v>
      </c>
      <c r="C92" s="71" t="s">
        <v>58</v>
      </c>
      <c r="D92" s="71" t="s">
        <v>4</v>
      </c>
      <c r="E92" s="71" t="s">
        <v>92</v>
      </c>
      <c r="F92" s="72" t="s">
        <v>19</v>
      </c>
      <c r="G92" s="60">
        <v>73.2</v>
      </c>
    </row>
    <row r="93" spans="1:7" ht="34.950000000000003" customHeight="1" x14ac:dyDescent="0.25">
      <c r="A93" s="73" t="s">
        <v>107</v>
      </c>
      <c r="B93" s="71" t="s">
        <v>0</v>
      </c>
      <c r="C93" s="71" t="s">
        <v>58</v>
      </c>
      <c r="D93" s="71" t="s">
        <v>4</v>
      </c>
      <c r="E93" s="71" t="s">
        <v>92</v>
      </c>
      <c r="F93" s="72" t="s">
        <v>20</v>
      </c>
      <c r="G93" s="60">
        <v>153.5</v>
      </c>
    </row>
    <row r="94" spans="1:7" ht="20.399999999999999" customHeight="1" x14ac:dyDescent="0.25">
      <c r="A94" s="73" t="s">
        <v>108</v>
      </c>
      <c r="B94" s="71" t="s">
        <v>0</v>
      </c>
      <c r="C94" s="71" t="s">
        <v>58</v>
      </c>
      <c r="D94" s="71" t="s">
        <v>4</v>
      </c>
      <c r="E94" s="71" t="s">
        <v>92</v>
      </c>
      <c r="F94" s="72" t="s">
        <v>109</v>
      </c>
      <c r="G94" s="60">
        <v>15119.3</v>
      </c>
    </row>
    <row r="95" spans="1:7" ht="63.6" customHeight="1" x14ac:dyDescent="0.25">
      <c r="A95" s="70" t="s">
        <v>187</v>
      </c>
      <c r="B95" s="71" t="s">
        <v>0</v>
      </c>
      <c r="C95" s="71" t="s">
        <v>58</v>
      </c>
      <c r="D95" s="71" t="s">
        <v>4</v>
      </c>
      <c r="E95" s="71" t="s">
        <v>86</v>
      </c>
      <c r="F95" s="72"/>
      <c r="G95" s="60">
        <f>SUM(G96:G97)</f>
        <v>1598287.5</v>
      </c>
    </row>
    <row r="96" spans="1:7" ht="49.2" customHeight="1" x14ac:dyDescent="0.25">
      <c r="A96" s="73" t="s">
        <v>113</v>
      </c>
      <c r="B96" s="71" t="s">
        <v>0</v>
      </c>
      <c r="C96" s="71" t="s">
        <v>58</v>
      </c>
      <c r="D96" s="71" t="s">
        <v>4</v>
      </c>
      <c r="E96" s="71" t="s">
        <v>86</v>
      </c>
      <c r="F96" s="72" t="s">
        <v>19</v>
      </c>
      <c r="G96" s="60">
        <v>23619.9</v>
      </c>
    </row>
    <row r="97" spans="1:7" ht="34.950000000000003" customHeight="1" x14ac:dyDescent="0.25">
      <c r="A97" s="73" t="s">
        <v>110</v>
      </c>
      <c r="B97" s="71" t="s">
        <v>0</v>
      </c>
      <c r="C97" s="71" t="s">
        <v>58</v>
      </c>
      <c r="D97" s="71" t="s">
        <v>4</v>
      </c>
      <c r="E97" s="71" t="s">
        <v>86</v>
      </c>
      <c r="F97" s="72" t="s">
        <v>111</v>
      </c>
      <c r="G97" s="60">
        <f>582791.1+991876.5</f>
        <v>1574667.6</v>
      </c>
    </row>
    <row r="98" spans="1:7" ht="18.600000000000001" customHeight="1" x14ac:dyDescent="0.25">
      <c r="A98" s="70" t="s">
        <v>88</v>
      </c>
      <c r="B98" s="71" t="s">
        <v>0</v>
      </c>
      <c r="C98" s="71" t="s">
        <v>58</v>
      </c>
      <c r="D98" s="71" t="s">
        <v>10</v>
      </c>
      <c r="E98" s="71"/>
      <c r="F98" s="72"/>
      <c r="G98" s="60">
        <f>SUM(G99+G109+G101+G103+G115+G112+G117+G119+G105+G107)</f>
        <v>188771.20000000001</v>
      </c>
    </row>
    <row r="99" spans="1:7" ht="33.6" customHeight="1" x14ac:dyDescent="0.25">
      <c r="A99" s="77" t="s">
        <v>141</v>
      </c>
      <c r="B99" s="71" t="s">
        <v>0</v>
      </c>
      <c r="C99" s="71" t="s">
        <v>58</v>
      </c>
      <c r="D99" s="71" t="s">
        <v>10</v>
      </c>
      <c r="E99" s="71" t="s">
        <v>89</v>
      </c>
      <c r="F99" s="72"/>
      <c r="G99" s="60">
        <f>SUM(G100:G100)</f>
        <v>1878.5</v>
      </c>
    </row>
    <row r="100" spans="1:7" ht="33.6" customHeight="1" x14ac:dyDescent="0.25">
      <c r="A100" s="73" t="s">
        <v>110</v>
      </c>
      <c r="B100" s="71" t="s">
        <v>0</v>
      </c>
      <c r="C100" s="71" t="s">
        <v>58</v>
      </c>
      <c r="D100" s="71" t="s">
        <v>10</v>
      </c>
      <c r="E100" s="71" t="s">
        <v>89</v>
      </c>
      <c r="F100" s="72" t="s">
        <v>111</v>
      </c>
      <c r="G100" s="60">
        <v>1878.5</v>
      </c>
    </row>
    <row r="101" spans="1:7" ht="34.200000000000003" customHeight="1" x14ac:dyDescent="0.25">
      <c r="A101" s="77" t="s">
        <v>153</v>
      </c>
      <c r="B101" s="71" t="s">
        <v>0</v>
      </c>
      <c r="C101" s="71" t="s">
        <v>58</v>
      </c>
      <c r="D101" s="71" t="s">
        <v>10</v>
      </c>
      <c r="E101" s="71" t="s">
        <v>142</v>
      </c>
      <c r="F101" s="72"/>
      <c r="G101" s="60">
        <f>SUM(G102)</f>
        <v>11420.3</v>
      </c>
    </row>
    <row r="102" spans="1:7" ht="34.950000000000003" customHeight="1" x14ac:dyDescent="0.25">
      <c r="A102" s="73" t="s">
        <v>110</v>
      </c>
      <c r="B102" s="71" t="s">
        <v>0</v>
      </c>
      <c r="C102" s="71" t="s">
        <v>58</v>
      </c>
      <c r="D102" s="71" t="s">
        <v>10</v>
      </c>
      <c r="E102" s="71" t="s">
        <v>142</v>
      </c>
      <c r="F102" s="72" t="s">
        <v>111</v>
      </c>
      <c r="G102" s="60">
        <v>11420.3</v>
      </c>
    </row>
    <row r="103" spans="1:7" ht="34.200000000000003" customHeight="1" x14ac:dyDescent="0.25">
      <c r="A103" s="73" t="s">
        <v>207</v>
      </c>
      <c r="B103" s="71" t="s">
        <v>0</v>
      </c>
      <c r="C103" s="71" t="s">
        <v>58</v>
      </c>
      <c r="D103" s="71" t="s">
        <v>10</v>
      </c>
      <c r="E103" s="71" t="s">
        <v>194</v>
      </c>
      <c r="F103" s="72"/>
      <c r="G103" s="60">
        <f>G104</f>
        <v>338.6</v>
      </c>
    </row>
    <row r="104" spans="1:7" s="2" customFormat="1" ht="34.200000000000003" customHeight="1" x14ac:dyDescent="0.25">
      <c r="A104" s="73" t="s">
        <v>110</v>
      </c>
      <c r="B104" s="71" t="s">
        <v>0</v>
      </c>
      <c r="C104" s="71" t="s">
        <v>58</v>
      </c>
      <c r="D104" s="71" t="s">
        <v>10</v>
      </c>
      <c r="E104" s="71" t="s">
        <v>194</v>
      </c>
      <c r="F104" s="72" t="s">
        <v>111</v>
      </c>
      <c r="G104" s="60">
        <v>338.6</v>
      </c>
    </row>
    <row r="105" spans="1:7" s="2" customFormat="1" ht="20.399999999999999" customHeight="1" x14ac:dyDescent="0.25">
      <c r="A105" s="73" t="s">
        <v>278</v>
      </c>
      <c r="B105" s="71" t="s">
        <v>0</v>
      </c>
      <c r="C105" s="71" t="s">
        <v>58</v>
      </c>
      <c r="D105" s="71" t="s">
        <v>10</v>
      </c>
      <c r="E105" s="71" t="s">
        <v>279</v>
      </c>
      <c r="F105" s="72"/>
      <c r="G105" s="60">
        <f>SUM(G106)</f>
        <v>725.7</v>
      </c>
    </row>
    <row r="106" spans="1:7" s="2" customFormat="1" ht="30.75" customHeight="1" x14ac:dyDescent="0.25">
      <c r="A106" s="73" t="s">
        <v>110</v>
      </c>
      <c r="B106" s="71" t="s">
        <v>0</v>
      </c>
      <c r="C106" s="71" t="s">
        <v>58</v>
      </c>
      <c r="D106" s="71" t="s">
        <v>10</v>
      </c>
      <c r="E106" s="71" t="s">
        <v>279</v>
      </c>
      <c r="F106" s="72" t="s">
        <v>111</v>
      </c>
      <c r="G106" s="60">
        <v>725.7</v>
      </c>
    </row>
    <row r="107" spans="1:7" s="2" customFormat="1" ht="32.4" customHeight="1" x14ac:dyDescent="0.25">
      <c r="A107" s="73" t="s">
        <v>291</v>
      </c>
      <c r="B107" s="71" t="s">
        <v>0</v>
      </c>
      <c r="C107" s="71" t="s">
        <v>58</v>
      </c>
      <c r="D107" s="71" t="s">
        <v>10</v>
      </c>
      <c r="E107" s="71" t="s">
        <v>290</v>
      </c>
      <c r="F107" s="72"/>
      <c r="G107" s="60">
        <f>G108</f>
        <v>0</v>
      </c>
    </row>
    <row r="108" spans="1:7" s="2" customFormat="1" ht="33.75" customHeight="1" x14ac:dyDescent="0.25">
      <c r="A108" s="73" t="s">
        <v>110</v>
      </c>
      <c r="B108" s="71" t="s">
        <v>0</v>
      </c>
      <c r="C108" s="71" t="s">
        <v>58</v>
      </c>
      <c r="D108" s="71" t="s">
        <v>10</v>
      </c>
      <c r="E108" s="71" t="s">
        <v>290</v>
      </c>
      <c r="F108" s="72" t="s">
        <v>111</v>
      </c>
      <c r="G108" s="60"/>
    </row>
    <row r="109" spans="1:7" s="2" customFormat="1" ht="126" customHeight="1" x14ac:dyDescent="0.25">
      <c r="A109" s="70" t="s">
        <v>345</v>
      </c>
      <c r="B109" s="71" t="s">
        <v>0</v>
      </c>
      <c r="C109" s="71" t="s">
        <v>58</v>
      </c>
      <c r="D109" s="71" t="s">
        <v>10</v>
      </c>
      <c r="E109" s="71" t="s">
        <v>90</v>
      </c>
      <c r="F109" s="72"/>
      <c r="G109" s="60">
        <f>SUM(G110:G111)</f>
        <v>38112.1</v>
      </c>
    </row>
    <row r="110" spans="1:7" s="2" customFormat="1" ht="33.6" customHeight="1" x14ac:dyDescent="0.25">
      <c r="A110" s="73" t="s">
        <v>18</v>
      </c>
      <c r="B110" s="71" t="s">
        <v>0</v>
      </c>
      <c r="C110" s="71" t="s">
        <v>58</v>
      </c>
      <c r="D110" s="71" t="s">
        <v>10</v>
      </c>
      <c r="E110" s="71" t="s">
        <v>90</v>
      </c>
      <c r="F110" s="72" t="s">
        <v>19</v>
      </c>
      <c r="G110" s="60">
        <v>563.20000000000005</v>
      </c>
    </row>
    <row r="111" spans="1:7" s="2" customFormat="1" ht="31.95" customHeight="1" x14ac:dyDescent="0.25">
      <c r="A111" s="73" t="s">
        <v>110</v>
      </c>
      <c r="B111" s="71" t="s">
        <v>0</v>
      </c>
      <c r="C111" s="71" t="s">
        <v>58</v>
      </c>
      <c r="D111" s="71" t="s">
        <v>10</v>
      </c>
      <c r="E111" s="71" t="s">
        <v>90</v>
      </c>
      <c r="F111" s="72" t="s">
        <v>111</v>
      </c>
      <c r="G111" s="60">
        <v>37548.9</v>
      </c>
    </row>
    <row r="112" spans="1:7" s="2" customFormat="1" ht="80.400000000000006" customHeight="1" x14ac:dyDescent="0.25">
      <c r="A112" s="73" t="s">
        <v>478</v>
      </c>
      <c r="B112" s="71" t="s">
        <v>0</v>
      </c>
      <c r="C112" s="71" t="s">
        <v>58</v>
      </c>
      <c r="D112" s="71" t="s">
        <v>10</v>
      </c>
      <c r="E112" s="71" t="s">
        <v>245</v>
      </c>
      <c r="F112" s="72"/>
      <c r="G112" s="60">
        <f>SUM(G113+G114)</f>
        <v>2105.4</v>
      </c>
    </row>
    <row r="113" spans="1:7" s="2" customFormat="1" ht="51" customHeight="1" x14ac:dyDescent="0.25">
      <c r="A113" s="73" t="s">
        <v>114</v>
      </c>
      <c r="B113" s="71" t="s">
        <v>0</v>
      </c>
      <c r="C113" s="71" t="s">
        <v>58</v>
      </c>
      <c r="D113" s="71" t="s">
        <v>10</v>
      </c>
      <c r="E113" s="71" t="s">
        <v>245</v>
      </c>
      <c r="F113" s="72" t="s">
        <v>19</v>
      </c>
      <c r="G113" s="60">
        <v>31.1</v>
      </c>
    </row>
    <row r="114" spans="1:7" s="2" customFormat="1" ht="33.6" customHeight="1" x14ac:dyDescent="0.25">
      <c r="A114" s="73" t="s">
        <v>110</v>
      </c>
      <c r="B114" s="71" t="s">
        <v>0</v>
      </c>
      <c r="C114" s="71" t="s">
        <v>58</v>
      </c>
      <c r="D114" s="71" t="s">
        <v>10</v>
      </c>
      <c r="E114" s="71" t="s">
        <v>245</v>
      </c>
      <c r="F114" s="72" t="s">
        <v>111</v>
      </c>
      <c r="G114" s="60">
        <v>2074.3000000000002</v>
      </c>
    </row>
    <row r="115" spans="1:7" s="2" customFormat="1" ht="46.95" customHeight="1" x14ac:dyDescent="0.25">
      <c r="A115" s="73" t="s">
        <v>529</v>
      </c>
      <c r="B115" s="71" t="s">
        <v>0</v>
      </c>
      <c r="C115" s="71" t="s">
        <v>58</v>
      </c>
      <c r="D115" s="71" t="s">
        <v>10</v>
      </c>
      <c r="E115" s="71" t="s">
        <v>210</v>
      </c>
      <c r="F115" s="72"/>
      <c r="G115" s="60">
        <f>G116</f>
        <v>100425</v>
      </c>
    </row>
    <row r="116" spans="1:7" s="2" customFormat="1" ht="29.4" customHeight="1" x14ac:dyDescent="0.25">
      <c r="A116" s="73" t="s">
        <v>110</v>
      </c>
      <c r="B116" s="71" t="s">
        <v>0</v>
      </c>
      <c r="C116" s="71" t="s">
        <v>58</v>
      </c>
      <c r="D116" s="71" t="s">
        <v>10</v>
      </c>
      <c r="E116" s="71" t="s">
        <v>210</v>
      </c>
      <c r="F116" s="72" t="s">
        <v>111</v>
      </c>
      <c r="G116" s="60">
        <v>100425</v>
      </c>
    </row>
    <row r="117" spans="1:7" s="2" customFormat="1" ht="46.95" customHeight="1" x14ac:dyDescent="0.25">
      <c r="A117" s="73" t="s">
        <v>353</v>
      </c>
      <c r="B117" s="71" t="s">
        <v>0</v>
      </c>
      <c r="C117" s="71" t="s">
        <v>58</v>
      </c>
      <c r="D117" s="71" t="s">
        <v>10</v>
      </c>
      <c r="E117" s="71" t="s">
        <v>242</v>
      </c>
      <c r="F117" s="72"/>
      <c r="G117" s="60">
        <f>SUM(G118)</f>
        <v>16604.099999999999</v>
      </c>
    </row>
    <row r="118" spans="1:7" s="2" customFormat="1" ht="34.200000000000003" customHeight="1" x14ac:dyDescent="0.25">
      <c r="A118" s="73" t="s">
        <v>110</v>
      </c>
      <c r="B118" s="71" t="s">
        <v>0</v>
      </c>
      <c r="C118" s="71" t="s">
        <v>58</v>
      </c>
      <c r="D118" s="71" t="s">
        <v>10</v>
      </c>
      <c r="E118" s="71" t="s">
        <v>242</v>
      </c>
      <c r="F118" s="72" t="s">
        <v>111</v>
      </c>
      <c r="G118" s="60">
        <v>16604.099999999999</v>
      </c>
    </row>
    <row r="119" spans="1:7" s="2" customFormat="1" ht="61.95" customHeight="1" x14ac:dyDescent="0.25">
      <c r="A119" s="73" t="s">
        <v>306</v>
      </c>
      <c r="B119" s="71" t="s">
        <v>0</v>
      </c>
      <c r="C119" s="71" t="s">
        <v>58</v>
      </c>
      <c r="D119" s="71" t="s">
        <v>10</v>
      </c>
      <c r="E119" s="71" t="s">
        <v>219</v>
      </c>
      <c r="F119" s="72"/>
      <c r="G119" s="60">
        <f>G120</f>
        <v>17161.5</v>
      </c>
    </row>
    <row r="120" spans="1:7" s="2" customFormat="1" ht="30.6" customHeight="1" x14ac:dyDescent="0.25">
      <c r="A120" s="73" t="s">
        <v>110</v>
      </c>
      <c r="B120" s="71" t="s">
        <v>0</v>
      </c>
      <c r="C120" s="71" t="s">
        <v>58</v>
      </c>
      <c r="D120" s="71" t="s">
        <v>10</v>
      </c>
      <c r="E120" s="71" t="s">
        <v>219</v>
      </c>
      <c r="F120" s="72" t="s">
        <v>111</v>
      </c>
      <c r="G120" s="60">
        <v>17161.5</v>
      </c>
    </row>
    <row r="121" spans="1:7" s="2" customFormat="1" ht="63" customHeight="1" x14ac:dyDescent="0.25">
      <c r="A121" s="73" t="s">
        <v>426</v>
      </c>
      <c r="B121" s="71" t="s">
        <v>222</v>
      </c>
      <c r="C121" s="71" t="s">
        <v>58</v>
      </c>
      <c r="D121" s="71" t="s">
        <v>5</v>
      </c>
      <c r="E121" s="71"/>
      <c r="F121" s="72"/>
      <c r="G121" s="60">
        <f>G122</f>
        <v>518.6</v>
      </c>
    </row>
    <row r="122" spans="1:7" s="2" customFormat="1" ht="49.95" customHeight="1" x14ac:dyDescent="0.25">
      <c r="A122" s="73" t="s">
        <v>427</v>
      </c>
      <c r="B122" s="71" t="s">
        <v>0</v>
      </c>
      <c r="C122" s="71" t="s">
        <v>58</v>
      </c>
      <c r="D122" s="71" t="s">
        <v>5</v>
      </c>
      <c r="E122" s="71" t="s">
        <v>223</v>
      </c>
      <c r="F122" s="72"/>
      <c r="G122" s="60">
        <f>G123</f>
        <v>518.6</v>
      </c>
    </row>
    <row r="123" spans="1:7" s="2" customFormat="1" ht="19.95" customHeight="1" x14ac:dyDescent="0.25">
      <c r="A123" s="73" t="s">
        <v>9</v>
      </c>
      <c r="B123" s="71" t="s">
        <v>0</v>
      </c>
      <c r="C123" s="71" t="s">
        <v>58</v>
      </c>
      <c r="D123" s="71" t="s">
        <v>5</v>
      </c>
      <c r="E123" s="71" t="s">
        <v>223</v>
      </c>
      <c r="F123" s="72" t="s">
        <v>25</v>
      </c>
      <c r="G123" s="60">
        <v>518.6</v>
      </c>
    </row>
    <row r="124" spans="1:7" s="2" customFormat="1" ht="50.4" customHeight="1" x14ac:dyDescent="0.25">
      <c r="A124" s="73" t="s">
        <v>192</v>
      </c>
      <c r="B124" s="71" t="s">
        <v>0</v>
      </c>
      <c r="C124" s="71" t="s">
        <v>58</v>
      </c>
      <c r="D124" s="71" t="s">
        <v>7</v>
      </c>
      <c r="E124" s="71"/>
      <c r="F124" s="72"/>
      <c r="G124" s="60">
        <f>G125</f>
        <v>7018.5</v>
      </c>
    </row>
    <row r="125" spans="1:7" s="2" customFormat="1" ht="19.95" customHeight="1" x14ac:dyDescent="0.25">
      <c r="A125" s="73" t="s">
        <v>337</v>
      </c>
      <c r="B125" s="71" t="s">
        <v>0</v>
      </c>
      <c r="C125" s="71" t="s">
        <v>58</v>
      </c>
      <c r="D125" s="71" t="s">
        <v>7</v>
      </c>
      <c r="E125" s="71" t="s">
        <v>336</v>
      </c>
      <c r="F125" s="72"/>
      <c r="G125" s="60">
        <f>SUM(G126:G128)</f>
        <v>7018.5</v>
      </c>
    </row>
    <row r="126" spans="1:7" s="2" customFormat="1" ht="33" customHeight="1" x14ac:dyDescent="0.25">
      <c r="A126" s="73" t="s">
        <v>18</v>
      </c>
      <c r="B126" s="71" t="s">
        <v>0</v>
      </c>
      <c r="C126" s="71" t="s">
        <v>58</v>
      </c>
      <c r="D126" s="71" t="s">
        <v>7</v>
      </c>
      <c r="E126" s="71" t="s">
        <v>336</v>
      </c>
      <c r="F126" s="72" t="s">
        <v>19</v>
      </c>
      <c r="G126" s="60"/>
    </row>
    <row r="127" spans="1:7" s="2" customFormat="1" ht="33" customHeight="1" x14ac:dyDescent="0.25">
      <c r="A127" s="73" t="s">
        <v>115</v>
      </c>
      <c r="B127" s="71" t="s">
        <v>0</v>
      </c>
      <c r="C127" s="71" t="s">
        <v>58</v>
      </c>
      <c r="D127" s="71" t="s">
        <v>7</v>
      </c>
      <c r="E127" s="71" t="s">
        <v>336</v>
      </c>
      <c r="F127" s="72" t="s">
        <v>20</v>
      </c>
      <c r="G127" s="60">
        <v>127</v>
      </c>
    </row>
    <row r="128" spans="1:7" s="2" customFormat="1" ht="31.2" customHeight="1" x14ac:dyDescent="0.25">
      <c r="A128" s="73" t="s">
        <v>116</v>
      </c>
      <c r="B128" s="71" t="s">
        <v>0</v>
      </c>
      <c r="C128" s="71" t="s">
        <v>58</v>
      </c>
      <c r="D128" s="71" t="s">
        <v>7</v>
      </c>
      <c r="E128" s="71" t="s">
        <v>336</v>
      </c>
      <c r="F128" s="72" t="s">
        <v>111</v>
      </c>
      <c r="G128" s="60">
        <v>6891.5</v>
      </c>
    </row>
    <row r="129" spans="1:7" s="2" customFormat="1" ht="32.25" customHeight="1" x14ac:dyDescent="0.25">
      <c r="A129" s="73" t="s">
        <v>481</v>
      </c>
      <c r="B129" s="71" t="s">
        <v>0</v>
      </c>
      <c r="C129" s="71" t="s">
        <v>58</v>
      </c>
      <c r="D129" s="71" t="s">
        <v>480</v>
      </c>
      <c r="E129" s="71"/>
      <c r="F129" s="72"/>
      <c r="G129" s="60">
        <f>SUM(G130)</f>
        <v>4161.6000000000004</v>
      </c>
    </row>
    <row r="130" spans="1:7" s="2" customFormat="1" ht="60.75" customHeight="1" x14ac:dyDescent="0.25">
      <c r="A130" s="73" t="s">
        <v>203</v>
      </c>
      <c r="B130" s="71" t="s">
        <v>0</v>
      </c>
      <c r="C130" s="71" t="s">
        <v>58</v>
      </c>
      <c r="D130" s="71" t="s">
        <v>480</v>
      </c>
      <c r="E130" s="46" t="s">
        <v>204</v>
      </c>
      <c r="F130" s="46"/>
      <c r="G130" s="60">
        <f>SUM(G131:G132)</f>
        <v>4161.6000000000004</v>
      </c>
    </row>
    <row r="131" spans="1:7" s="2" customFormat="1" ht="31.2" customHeight="1" x14ac:dyDescent="0.25">
      <c r="A131" s="73" t="s">
        <v>114</v>
      </c>
      <c r="B131" s="71" t="s">
        <v>0</v>
      </c>
      <c r="C131" s="71" t="s">
        <v>58</v>
      </c>
      <c r="D131" s="71" t="s">
        <v>480</v>
      </c>
      <c r="E131" s="46" t="s">
        <v>204</v>
      </c>
      <c r="F131" s="46" t="s">
        <v>19</v>
      </c>
      <c r="G131" s="60">
        <v>61.5</v>
      </c>
    </row>
    <row r="132" spans="1:7" s="2" customFormat="1" ht="31.2" customHeight="1" x14ac:dyDescent="0.25">
      <c r="A132" s="75" t="s">
        <v>116</v>
      </c>
      <c r="B132" s="71" t="s">
        <v>0</v>
      </c>
      <c r="C132" s="71" t="s">
        <v>58</v>
      </c>
      <c r="D132" s="71" t="s">
        <v>480</v>
      </c>
      <c r="E132" s="46" t="s">
        <v>204</v>
      </c>
      <c r="F132" s="46" t="s">
        <v>111</v>
      </c>
      <c r="G132" s="60">
        <v>4100.1000000000004</v>
      </c>
    </row>
    <row r="133" spans="1:7" s="2" customFormat="1" ht="33.75" customHeight="1" x14ac:dyDescent="0.25">
      <c r="A133" s="73" t="s">
        <v>531</v>
      </c>
      <c r="B133" s="71" t="s">
        <v>0</v>
      </c>
      <c r="C133" s="71" t="s">
        <v>58</v>
      </c>
      <c r="D133" s="71" t="s">
        <v>8</v>
      </c>
      <c r="E133" s="71"/>
      <c r="F133" s="72"/>
      <c r="G133" s="60">
        <f>SUM(G134+G136)</f>
        <v>589.6</v>
      </c>
    </row>
    <row r="134" spans="1:7" s="2" customFormat="1" ht="31.2" customHeight="1" x14ac:dyDescent="0.25">
      <c r="A134" s="73" t="s">
        <v>532</v>
      </c>
      <c r="B134" s="71" t="s">
        <v>0</v>
      </c>
      <c r="C134" s="71" t="s">
        <v>58</v>
      </c>
      <c r="D134" s="71" t="s">
        <v>8</v>
      </c>
      <c r="E134" s="71" t="s">
        <v>530</v>
      </c>
      <c r="F134" s="72"/>
      <c r="G134" s="60">
        <f>SUM(G135)</f>
        <v>589.6</v>
      </c>
    </row>
    <row r="135" spans="1:7" s="2" customFormat="1" ht="31.2" customHeight="1" x14ac:dyDescent="0.25">
      <c r="A135" s="73" t="s">
        <v>116</v>
      </c>
      <c r="B135" s="71" t="s">
        <v>0</v>
      </c>
      <c r="C135" s="71" t="s">
        <v>58</v>
      </c>
      <c r="D135" s="71" t="s">
        <v>8</v>
      </c>
      <c r="E135" s="71" t="s">
        <v>530</v>
      </c>
      <c r="F135" s="72" t="s">
        <v>111</v>
      </c>
      <c r="G135" s="60">
        <v>589.6</v>
      </c>
    </row>
    <row r="136" spans="1:7" s="2" customFormat="1" ht="31.5" customHeight="1" x14ac:dyDescent="0.25">
      <c r="A136" s="73" t="s">
        <v>441</v>
      </c>
      <c r="B136" s="71" t="s">
        <v>0</v>
      </c>
      <c r="C136" s="71" t="s">
        <v>58</v>
      </c>
      <c r="D136" s="71" t="s">
        <v>286</v>
      </c>
      <c r="E136" s="71"/>
      <c r="F136" s="72"/>
      <c r="G136" s="60">
        <f>SUM(G139+G137)</f>
        <v>0</v>
      </c>
    </row>
    <row r="137" spans="1:7" s="2" customFormat="1" ht="48" customHeight="1" x14ac:dyDescent="0.25">
      <c r="A137" s="73" t="s">
        <v>288</v>
      </c>
      <c r="B137" s="71" t="s">
        <v>0</v>
      </c>
      <c r="C137" s="71" t="s">
        <v>58</v>
      </c>
      <c r="D137" s="71" t="s">
        <v>286</v>
      </c>
      <c r="E137" s="71" t="s">
        <v>289</v>
      </c>
      <c r="F137" s="72"/>
      <c r="G137" s="60">
        <f>SUM(G138)</f>
        <v>0</v>
      </c>
    </row>
    <row r="138" spans="1:7" s="2" customFormat="1" ht="34.950000000000003" customHeight="1" x14ac:dyDescent="0.25">
      <c r="A138" s="73" t="s">
        <v>110</v>
      </c>
      <c r="B138" s="71" t="s">
        <v>0</v>
      </c>
      <c r="C138" s="71" t="s">
        <v>58</v>
      </c>
      <c r="D138" s="71" t="s">
        <v>286</v>
      </c>
      <c r="E138" s="71" t="s">
        <v>289</v>
      </c>
      <c r="F138" s="72" t="s">
        <v>111</v>
      </c>
      <c r="G138" s="60"/>
    </row>
    <row r="139" spans="1:7" s="2" customFormat="1" ht="51.6" customHeight="1" x14ac:dyDescent="0.25">
      <c r="A139" s="73" t="s">
        <v>285</v>
      </c>
      <c r="B139" s="71" t="s">
        <v>0</v>
      </c>
      <c r="C139" s="71" t="s">
        <v>58</v>
      </c>
      <c r="D139" s="71" t="s">
        <v>286</v>
      </c>
      <c r="E139" s="71" t="s">
        <v>287</v>
      </c>
      <c r="F139" s="72"/>
      <c r="G139" s="60">
        <f>SUM(G140)</f>
        <v>0</v>
      </c>
    </row>
    <row r="140" spans="1:7" s="2" customFormat="1" ht="32.4" customHeight="1" x14ac:dyDescent="0.25">
      <c r="A140" s="73" t="s">
        <v>110</v>
      </c>
      <c r="B140" s="71" t="s">
        <v>0</v>
      </c>
      <c r="C140" s="71" t="s">
        <v>58</v>
      </c>
      <c r="D140" s="71" t="s">
        <v>286</v>
      </c>
      <c r="E140" s="71" t="s">
        <v>287</v>
      </c>
      <c r="F140" s="72" t="s">
        <v>111</v>
      </c>
      <c r="G140" s="60"/>
    </row>
    <row r="141" spans="1:7" s="2" customFormat="1" ht="31.2" x14ac:dyDescent="0.25">
      <c r="A141" s="70" t="s">
        <v>452</v>
      </c>
      <c r="B141" s="46" t="s">
        <v>1</v>
      </c>
      <c r="C141" s="46"/>
      <c r="D141" s="46"/>
      <c r="E141" s="46"/>
      <c r="F141" s="72"/>
      <c r="G141" s="60">
        <f>SUM(G142)</f>
        <v>11968384.4</v>
      </c>
    </row>
    <row r="142" spans="1:7" s="2" customFormat="1" ht="31.2" x14ac:dyDescent="0.25">
      <c r="A142" s="70" t="s">
        <v>75</v>
      </c>
      <c r="B142" s="46" t="s">
        <v>1</v>
      </c>
      <c r="C142" s="46" t="s">
        <v>58</v>
      </c>
      <c r="D142" s="46"/>
      <c r="E142" s="46"/>
      <c r="F142" s="72"/>
      <c r="G142" s="60">
        <f>SUM(G143+G171+G180)</f>
        <v>11968384.4</v>
      </c>
    </row>
    <row r="143" spans="1:7" s="2" customFormat="1" ht="62.4" x14ac:dyDescent="0.25">
      <c r="A143" s="70" t="s">
        <v>76</v>
      </c>
      <c r="B143" s="46" t="s">
        <v>1</v>
      </c>
      <c r="C143" s="46" t="s">
        <v>58</v>
      </c>
      <c r="D143" s="46" t="s">
        <v>0</v>
      </c>
      <c r="E143" s="46"/>
      <c r="F143" s="72"/>
      <c r="G143" s="60">
        <f>SUM(G166+G144+G148+G152+G158+G160+G162+G156+G164+G169)</f>
        <v>11959970.200000001</v>
      </c>
    </row>
    <row r="144" spans="1:7" s="2" customFormat="1" ht="62.4" x14ac:dyDescent="0.25">
      <c r="A144" s="76" t="s">
        <v>106</v>
      </c>
      <c r="B144" s="46" t="s">
        <v>1</v>
      </c>
      <c r="C144" s="46" t="s">
        <v>58</v>
      </c>
      <c r="D144" s="46" t="s">
        <v>0</v>
      </c>
      <c r="E144" s="46" t="s">
        <v>51</v>
      </c>
      <c r="F144" s="72"/>
      <c r="G144" s="60">
        <f>SUM(G145:G147)</f>
        <v>22480.800000000003</v>
      </c>
    </row>
    <row r="145" spans="1:7" s="2" customFormat="1" ht="62.4" x14ac:dyDescent="0.25">
      <c r="A145" s="73" t="s">
        <v>114</v>
      </c>
      <c r="B145" s="46" t="s">
        <v>1</v>
      </c>
      <c r="C145" s="46" t="s">
        <v>58</v>
      </c>
      <c r="D145" s="46" t="s">
        <v>0</v>
      </c>
      <c r="E145" s="46" t="s">
        <v>51</v>
      </c>
      <c r="F145" s="72" t="s">
        <v>19</v>
      </c>
      <c r="G145" s="60">
        <v>17688.900000000001</v>
      </c>
    </row>
    <row r="146" spans="1:7" s="2" customFormat="1" ht="31.2" x14ac:dyDescent="0.25">
      <c r="A146" s="73" t="s">
        <v>115</v>
      </c>
      <c r="B146" s="46" t="s">
        <v>1</v>
      </c>
      <c r="C146" s="46" t="s">
        <v>58</v>
      </c>
      <c r="D146" s="46" t="s">
        <v>0</v>
      </c>
      <c r="E146" s="46" t="s">
        <v>51</v>
      </c>
      <c r="F146" s="72" t="s">
        <v>20</v>
      </c>
      <c r="G146" s="60">
        <v>4609.8999999999996</v>
      </c>
    </row>
    <row r="147" spans="1:7" s="2" customFormat="1" x14ac:dyDescent="0.25">
      <c r="A147" s="73" t="s">
        <v>21</v>
      </c>
      <c r="B147" s="46" t="s">
        <v>1</v>
      </c>
      <c r="C147" s="46" t="s">
        <v>58</v>
      </c>
      <c r="D147" s="46" t="s">
        <v>0</v>
      </c>
      <c r="E147" s="46" t="s">
        <v>51</v>
      </c>
      <c r="F147" s="72" t="s">
        <v>22</v>
      </c>
      <c r="G147" s="60">
        <v>182</v>
      </c>
    </row>
    <row r="148" spans="1:7" s="2" customFormat="1" ht="31.2" x14ac:dyDescent="0.25">
      <c r="A148" s="73" t="s">
        <v>216</v>
      </c>
      <c r="B148" s="46" t="s">
        <v>1</v>
      </c>
      <c r="C148" s="46" t="s">
        <v>58</v>
      </c>
      <c r="D148" s="46" t="s">
        <v>0</v>
      </c>
      <c r="E148" s="46" t="s">
        <v>214</v>
      </c>
      <c r="F148" s="72"/>
      <c r="G148" s="60">
        <f>G149+G151+G150</f>
        <v>0</v>
      </c>
    </row>
    <row r="149" spans="1:7" s="2" customFormat="1" ht="31.2" x14ac:dyDescent="0.25">
      <c r="A149" s="73" t="s">
        <v>115</v>
      </c>
      <c r="B149" s="46" t="s">
        <v>1</v>
      </c>
      <c r="C149" s="46" t="s">
        <v>58</v>
      </c>
      <c r="D149" s="46" t="s">
        <v>0</v>
      </c>
      <c r="E149" s="46" t="s">
        <v>214</v>
      </c>
      <c r="F149" s="72" t="s">
        <v>20</v>
      </c>
      <c r="G149" s="60"/>
    </row>
    <row r="150" spans="1:7" s="2" customFormat="1" ht="31.2" x14ac:dyDescent="0.25">
      <c r="A150" s="73" t="s">
        <v>118</v>
      </c>
      <c r="B150" s="46" t="s">
        <v>1</v>
      </c>
      <c r="C150" s="46" t="s">
        <v>58</v>
      </c>
      <c r="D150" s="46" t="s">
        <v>0</v>
      </c>
      <c r="E150" s="46" t="s">
        <v>214</v>
      </c>
      <c r="F150" s="72" t="s">
        <v>119</v>
      </c>
      <c r="G150" s="60"/>
    </row>
    <row r="151" spans="1:7" s="2" customFormat="1" ht="31.2" x14ac:dyDescent="0.25">
      <c r="A151" s="73" t="s">
        <v>121</v>
      </c>
      <c r="B151" s="46" t="s">
        <v>1</v>
      </c>
      <c r="C151" s="46" t="s">
        <v>58</v>
      </c>
      <c r="D151" s="46" t="s">
        <v>0</v>
      </c>
      <c r="E151" s="46" t="s">
        <v>214</v>
      </c>
      <c r="F151" s="72" t="s">
        <v>111</v>
      </c>
      <c r="G151" s="60"/>
    </row>
    <row r="152" spans="1:7" s="2" customFormat="1" ht="140.4" x14ac:dyDescent="0.25">
      <c r="A152" s="73" t="s">
        <v>466</v>
      </c>
      <c r="B152" s="46" t="s">
        <v>1</v>
      </c>
      <c r="C152" s="46" t="s">
        <v>58</v>
      </c>
      <c r="D152" s="46" t="s">
        <v>0</v>
      </c>
      <c r="E152" s="46" t="s">
        <v>333</v>
      </c>
      <c r="F152" s="72"/>
      <c r="G152" s="60">
        <f>SUM(G153)</f>
        <v>28250</v>
      </c>
    </row>
    <row r="153" spans="1:7" s="2" customFormat="1" ht="31.2" x14ac:dyDescent="0.25">
      <c r="A153" s="73" t="s">
        <v>118</v>
      </c>
      <c r="B153" s="46" t="s">
        <v>1</v>
      </c>
      <c r="C153" s="46" t="s">
        <v>58</v>
      </c>
      <c r="D153" s="46" t="s">
        <v>0</v>
      </c>
      <c r="E153" s="46" t="s">
        <v>333</v>
      </c>
      <c r="F153" s="72" t="s">
        <v>119</v>
      </c>
      <c r="G153" s="60">
        <v>28250</v>
      </c>
    </row>
    <row r="154" spans="1:7" s="2" customFormat="1" ht="33" customHeight="1" x14ac:dyDescent="0.25">
      <c r="A154" s="73" t="s">
        <v>323</v>
      </c>
      <c r="B154" s="46" t="s">
        <v>1</v>
      </c>
      <c r="C154" s="46" t="s">
        <v>58</v>
      </c>
      <c r="D154" s="46" t="s">
        <v>0</v>
      </c>
      <c r="E154" s="46" t="s">
        <v>259</v>
      </c>
      <c r="F154" s="72"/>
      <c r="G154" s="60">
        <f>SUM(G155)</f>
        <v>0</v>
      </c>
    </row>
    <row r="155" spans="1:7" s="2" customFormat="1" ht="31.2" x14ac:dyDescent="0.25">
      <c r="A155" s="73" t="s">
        <v>121</v>
      </c>
      <c r="B155" s="46" t="s">
        <v>1</v>
      </c>
      <c r="C155" s="46" t="s">
        <v>58</v>
      </c>
      <c r="D155" s="46" t="s">
        <v>0</v>
      </c>
      <c r="E155" s="46" t="s">
        <v>259</v>
      </c>
      <c r="F155" s="72" t="s">
        <v>111</v>
      </c>
      <c r="G155" s="60"/>
    </row>
    <row r="156" spans="1:7" s="2" customFormat="1" x14ac:dyDescent="0.25">
      <c r="A156" s="73" t="s">
        <v>474</v>
      </c>
      <c r="B156" s="46" t="s">
        <v>1</v>
      </c>
      <c r="C156" s="46" t="s">
        <v>58</v>
      </c>
      <c r="D156" s="46" t="s">
        <v>0</v>
      </c>
      <c r="E156" s="46" t="s">
        <v>472</v>
      </c>
      <c r="F156" s="72"/>
      <c r="G156" s="60">
        <f>SUM(G157)</f>
        <v>11109722.800000001</v>
      </c>
    </row>
    <row r="157" spans="1:7" s="2" customFormat="1" ht="31.2" x14ac:dyDescent="0.25">
      <c r="A157" s="73" t="s">
        <v>118</v>
      </c>
      <c r="B157" s="46" t="s">
        <v>1</v>
      </c>
      <c r="C157" s="46" t="s">
        <v>58</v>
      </c>
      <c r="D157" s="46" t="s">
        <v>0</v>
      </c>
      <c r="E157" s="46" t="s">
        <v>472</v>
      </c>
      <c r="F157" s="72" t="s">
        <v>119</v>
      </c>
      <c r="G157" s="60">
        <v>11109722.800000001</v>
      </c>
    </row>
    <row r="158" spans="1:7" s="2" customFormat="1" ht="109.2" x14ac:dyDescent="0.25">
      <c r="A158" s="70" t="s">
        <v>346</v>
      </c>
      <c r="B158" s="46" t="s">
        <v>1</v>
      </c>
      <c r="C158" s="46" t="s">
        <v>58</v>
      </c>
      <c r="D158" s="46" t="s">
        <v>0</v>
      </c>
      <c r="E158" s="46" t="s">
        <v>328</v>
      </c>
      <c r="F158" s="72"/>
      <c r="G158" s="60">
        <f>G159</f>
        <v>22692.5</v>
      </c>
    </row>
    <row r="159" spans="1:7" s="2" customFormat="1" ht="31.2" x14ac:dyDescent="0.25">
      <c r="A159" s="73" t="s">
        <v>118</v>
      </c>
      <c r="B159" s="46" t="s">
        <v>1</v>
      </c>
      <c r="C159" s="46" t="s">
        <v>58</v>
      </c>
      <c r="D159" s="46" t="s">
        <v>0</v>
      </c>
      <c r="E159" s="46" t="s">
        <v>328</v>
      </c>
      <c r="F159" s="72" t="s">
        <v>119</v>
      </c>
      <c r="G159" s="60">
        <v>22692.5</v>
      </c>
    </row>
    <row r="160" spans="1:7" s="2" customFormat="1" ht="31.2" x14ac:dyDescent="0.25">
      <c r="A160" s="70" t="s">
        <v>310</v>
      </c>
      <c r="B160" s="46" t="s">
        <v>1</v>
      </c>
      <c r="C160" s="46" t="s">
        <v>58</v>
      </c>
      <c r="D160" s="46" t="s">
        <v>0</v>
      </c>
      <c r="E160" s="46" t="s">
        <v>311</v>
      </c>
      <c r="F160" s="72"/>
      <c r="G160" s="60">
        <f>G161</f>
        <v>0</v>
      </c>
    </row>
    <row r="161" spans="1:7" s="2" customFormat="1" ht="31.2" x14ac:dyDescent="0.25">
      <c r="A161" s="73" t="s">
        <v>118</v>
      </c>
      <c r="B161" s="46" t="s">
        <v>1</v>
      </c>
      <c r="C161" s="46" t="s">
        <v>58</v>
      </c>
      <c r="D161" s="46" t="s">
        <v>0</v>
      </c>
      <c r="E161" s="46" t="s">
        <v>311</v>
      </c>
      <c r="F161" s="72" t="s">
        <v>119</v>
      </c>
      <c r="G161" s="60"/>
    </row>
    <row r="162" spans="1:7" s="2" customFormat="1" ht="46.8" x14ac:dyDescent="0.25">
      <c r="A162" s="73" t="s">
        <v>483</v>
      </c>
      <c r="B162" s="46" t="s">
        <v>1</v>
      </c>
      <c r="C162" s="46" t="s">
        <v>58</v>
      </c>
      <c r="D162" s="46" t="s">
        <v>0</v>
      </c>
      <c r="E162" s="46" t="s">
        <v>482</v>
      </c>
      <c r="F162" s="72"/>
      <c r="G162" s="60">
        <f>SUM(G163)</f>
        <v>9267.2000000000007</v>
      </c>
    </row>
    <row r="163" spans="1:7" s="2" customFormat="1" ht="31.2" x14ac:dyDescent="0.25">
      <c r="A163" s="73" t="s">
        <v>118</v>
      </c>
      <c r="B163" s="46" t="s">
        <v>1</v>
      </c>
      <c r="C163" s="46" t="s">
        <v>58</v>
      </c>
      <c r="D163" s="46" t="s">
        <v>0</v>
      </c>
      <c r="E163" s="46" t="s">
        <v>482</v>
      </c>
      <c r="F163" s="72" t="s">
        <v>119</v>
      </c>
      <c r="G163" s="60">
        <v>9267.2000000000007</v>
      </c>
    </row>
    <row r="164" spans="1:7" s="2" customFormat="1" x14ac:dyDescent="0.25">
      <c r="A164" s="73" t="s">
        <v>475</v>
      </c>
      <c r="B164" s="46" t="s">
        <v>1</v>
      </c>
      <c r="C164" s="46" t="s">
        <v>58</v>
      </c>
      <c r="D164" s="46" t="s">
        <v>0</v>
      </c>
      <c r="E164" s="46" t="s">
        <v>471</v>
      </c>
      <c r="F164" s="72"/>
      <c r="G164" s="60">
        <f>SUM(G165)</f>
        <v>31914.9</v>
      </c>
    </row>
    <row r="165" spans="1:7" s="2" customFormat="1" ht="31.2" x14ac:dyDescent="0.25">
      <c r="A165" s="73" t="s">
        <v>118</v>
      </c>
      <c r="B165" s="46" t="s">
        <v>1</v>
      </c>
      <c r="C165" s="46" t="s">
        <v>58</v>
      </c>
      <c r="D165" s="46" t="s">
        <v>0</v>
      </c>
      <c r="E165" s="46" t="s">
        <v>471</v>
      </c>
      <c r="F165" s="72" t="s">
        <v>119</v>
      </c>
      <c r="G165" s="60">
        <v>31914.9</v>
      </c>
    </row>
    <row r="166" spans="1:7" s="2" customFormat="1" ht="95.25" customHeight="1" x14ac:dyDescent="0.25">
      <c r="A166" s="70" t="s">
        <v>469</v>
      </c>
      <c r="B166" s="46" t="s">
        <v>1</v>
      </c>
      <c r="C166" s="46" t="s">
        <v>58</v>
      </c>
      <c r="D166" s="46" t="s">
        <v>0</v>
      </c>
      <c r="E166" s="46" t="s">
        <v>213</v>
      </c>
      <c r="F166" s="72"/>
      <c r="G166" s="60">
        <f>G167+G168</f>
        <v>519484.10000000009</v>
      </c>
    </row>
    <row r="167" spans="1:7" s="2" customFormat="1" ht="33.6" customHeight="1" x14ac:dyDescent="0.25">
      <c r="A167" s="73" t="s">
        <v>115</v>
      </c>
      <c r="B167" s="46" t="s">
        <v>1</v>
      </c>
      <c r="C167" s="46" t="s">
        <v>58</v>
      </c>
      <c r="D167" s="46" t="s">
        <v>0</v>
      </c>
      <c r="E167" s="46" t="s">
        <v>213</v>
      </c>
      <c r="F167" s="72" t="s">
        <v>20</v>
      </c>
      <c r="G167" s="60"/>
    </row>
    <row r="168" spans="1:7" s="2" customFormat="1" ht="30.6" customHeight="1" x14ac:dyDescent="0.25">
      <c r="A168" s="73" t="s">
        <v>118</v>
      </c>
      <c r="B168" s="46" t="s">
        <v>1</v>
      </c>
      <c r="C168" s="46" t="s">
        <v>58</v>
      </c>
      <c r="D168" s="46" t="s">
        <v>0</v>
      </c>
      <c r="E168" s="46" t="s">
        <v>213</v>
      </c>
      <c r="F168" s="72" t="s">
        <v>119</v>
      </c>
      <c r="G168" s="60">
        <f>329144.9+49318.2+163713.5-22692.5</f>
        <v>519484.10000000009</v>
      </c>
    </row>
    <row r="169" spans="1:7" s="2" customFormat="1" ht="30.6" customHeight="1" x14ac:dyDescent="0.25">
      <c r="A169" s="73" t="s">
        <v>473</v>
      </c>
      <c r="B169" s="46" t="s">
        <v>1</v>
      </c>
      <c r="C169" s="46" t="s">
        <v>58</v>
      </c>
      <c r="D169" s="46" t="s">
        <v>0</v>
      </c>
      <c r="E169" s="46" t="s">
        <v>470</v>
      </c>
      <c r="F169" s="72"/>
      <c r="G169" s="60">
        <f>SUM(G170)</f>
        <v>216157.9</v>
      </c>
    </row>
    <row r="170" spans="1:7" s="2" customFormat="1" ht="30.6" customHeight="1" x14ac:dyDescent="0.25">
      <c r="A170" s="73" t="s">
        <v>118</v>
      </c>
      <c r="B170" s="46" t="s">
        <v>1</v>
      </c>
      <c r="C170" s="46" t="s">
        <v>58</v>
      </c>
      <c r="D170" s="46" t="s">
        <v>0</v>
      </c>
      <c r="E170" s="46" t="s">
        <v>470</v>
      </c>
      <c r="F170" s="72" t="s">
        <v>119</v>
      </c>
      <c r="G170" s="60">
        <v>216157.9</v>
      </c>
    </row>
    <row r="171" spans="1:7" ht="48.6" customHeight="1" x14ac:dyDescent="0.25">
      <c r="A171" s="76" t="s">
        <v>451</v>
      </c>
      <c r="B171" s="46" t="s">
        <v>1</v>
      </c>
      <c r="C171" s="46" t="s">
        <v>58</v>
      </c>
      <c r="D171" s="46" t="s">
        <v>1</v>
      </c>
      <c r="E171" s="46"/>
      <c r="F171" s="72"/>
      <c r="G171" s="60">
        <f>SUM(G172+G176+G178)</f>
        <v>8414.2000000000007</v>
      </c>
    </row>
    <row r="172" spans="1:7" ht="18" customHeight="1" x14ac:dyDescent="0.25">
      <c r="A172" s="76" t="s">
        <v>26</v>
      </c>
      <c r="B172" s="46" t="s">
        <v>1</v>
      </c>
      <c r="C172" s="46" t="s">
        <v>58</v>
      </c>
      <c r="D172" s="46" t="s">
        <v>1</v>
      </c>
      <c r="E172" s="46" t="s">
        <v>41</v>
      </c>
      <c r="F172" s="72"/>
      <c r="G172" s="60">
        <f>SUM(G173:G175)</f>
        <v>8374.7000000000007</v>
      </c>
    </row>
    <row r="173" spans="1:7" ht="31.95" customHeight="1" x14ac:dyDescent="0.25">
      <c r="A173" s="73" t="s">
        <v>18</v>
      </c>
      <c r="B173" s="46" t="s">
        <v>1</v>
      </c>
      <c r="C173" s="46" t="s">
        <v>58</v>
      </c>
      <c r="D173" s="46" t="s">
        <v>1</v>
      </c>
      <c r="E173" s="46" t="s">
        <v>41</v>
      </c>
      <c r="F173" s="72" t="s">
        <v>19</v>
      </c>
      <c r="G173" s="60">
        <v>8309.9</v>
      </c>
    </row>
    <row r="174" spans="1:7" ht="36" customHeight="1" x14ac:dyDescent="0.25">
      <c r="A174" s="73" t="s">
        <v>115</v>
      </c>
      <c r="B174" s="46" t="s">
        <v>1</v>
      </c>
      <c r="C174" s="46" t="s">
        <v>58</v>
      </c>
      <c r="D174" s="46" t="s">
        <v>1</v>
      </c>
      <c r="E174" s="46" t="s">
        <v>41</v>
      </c>
      <c r="F174" s="72" t="s">
        <v>20</v>
      </c>
      <c r="G174" s="60">
        <v>62.7</v>
      </c>
    </row>
    <row r="175" spans="1:7" ht="18" customHeight="1" x14ac:dyDescent="0.25">
      <c r="A175" s="73" t="s">
        <v>21</v>
      </c>
      <c r="B175" s="46" t="s">
        <v>1</v>
      </c>
      <c r="C175" s="46" t="s">
        <v>58</v>
      </c>
      <c r="D175" s="46" t="s">
        <v>1</v>
      </c>
      <c r="E175" s="46" t="s">
        <v>41</v>
      </c>
      <c r="F175" s="72" t="s">
        <v>22</v>
      </c>
      <c r="G175" s="60">
        <v>2.1</v>
      </c>
    </row>
    <row r="176" spans="1:7" ht="16.95" customHeight="1" x14ac:dyDescent="0.25">
      <c r="A176" s="73" t="s">
        <v>228</v>
      </c>
      <c r="B176" s="46" t="s">
        <v>1</v>
      </c>
      <c r="C176" s="79">
        <v>1</v>
      </c>
      <c r="D176" s="46" t="s">
        <v>1</v>
      </c>
      <c r="E176" s="46" t="s">
        <v>229</v>
      </c>
      <c r="F176" s="46"/>
      <c r="G176" s="60">
        <f>SUM(G177)</f>
        <v>22.8</v>
      </c>
    </row>
    <row r="177" spans="1:7" ht="31.95" customHeight="1" x14ac:dyDescent="0.25">
      <c r="A177" s="73" t="s">
        <v>115</v>
      </c>
      <c r="B177" s="46" t="s">
        <v>1</v>
      </c>
      <c r="C177" s="79">
        <v>1</v>
      </c>
      <c r="D177" s="46" t="s">
        <v>1</v>
      </c>
      <c r="E177" s="46" t="s">
        <v>229</v>
      </c>
      <c r="F177" s="46" t="s">
        <v>20</v>
      </c>
      <c r="G177" s="60">
        <v>22.8</v>
      </c>
    </row>
    <row r="178" spans="1:7" ht="19.95" customHeight="1" x14ac:dyDescent="0.25">
      <c r="A178" s="73" t="s">
        <v>234</v>
      </c>
      <c r="B178" s="46" t="s">
        <v>1</v>
      </c>
      <c r="C178" s="46" t="s">
        <v>58</v>
      </c>
      <c r="D178" s="46" t="s">
        <v>1</v>
      </c>
      <c r="E178" s="46" t="s">
        <v>235</v>
      </c>
      <c r="F178" s="72"/>
      <c r="G178" s="60">
        <f>SUM(G179)</f>
        <v>16.7</v>
      </c>
    </row>
    <row r="179" spans="1:7" ht="34.950000000000003" customHeight="1" x14ac:dyDescent="0.25">
      <c r="A179" s="73" t="s">
        <v>115</v>
      </c>
      <c r="B179" s="46" t="s">
        <v>1</v>
      </c>
      <c r="C179" s="46" t="s">
        <v>58</v>
      </c>
      <c r="D179" s="46" t="s">
        <v>1</v>
      </c>
      <c r="E179" s="46" t="s">
        <v>235</v>
      </c>
      <c r="F179" s="72" t="s">
        <v>20</v>
      </c>
      <c r="G179" s="60">
        <v>16.7</v>
      </c>
    </row>
    <row r="180" spans="1:7" ht="16.2" customHeight="1" x14ac:dyDescent="0.25">
      <c r="A180" s="70" t="s">
        <v>277</v>
      </c>
      <c r="B180" s="46" t="s">
        <v>1</v>
      </c>
      <c r="C180" s="46" t="s">
        <v>58</v>
      </c>
      <c r="D180" s="46" t="s">
        <v>224</v>
      </c>
      <c r="E180" s="46"/>
      <c r="F180" s="72"/>
      <c r="G180" s="60">
        <f>G181</f>
        <v>0</v>
      </c>
    </row>
    <row r="181" spans="1:7" ht="19.95" customHeight="1" x14ac:dyDescent="0.25">
      <c r="A181" s="70" t="s">
        <v>226</v>
      </c>
      <c r="B181" s="46" t="s">
        <v>1</v>
      </c>
      <c r="C181" s="46" t="s">
        <v>58</v>
      </c>
      <c r="D181" s="46" t="s">
        <v>224</v>
      </c>
      <c r="E181" s="46" t="s">
        <v>225</v>
      </c>
      <c r="F181" s="72"/>
      <c r="G181" s="60">
        <f>G182</f>
        <v>0</v>
      </c>
    </row>
    <row r="182" spans="1:7" ht="34.950000000000003" customHeight="1" x14ac:dyDescent="0.25">
      <c r="A182" s="73" t="s">
        <v>110</v>
      </c>
      <c r="B182" s="46" t="s">
        <v>1</v>
      </c>
      <c r="C182" s="46" t="s">
        <v>58</v>
      </c>
      <c r="D182" s="46" t="s">
        <v>224</v>
      </c>
      <c r="E182" s="46" t="s">
        <v>225</v>
      </c>
      <c r="F182" s="72" t="s">
        <v>111</v>
      </c>
      <c r="G182" s="60">
        <f>7398-7398</f>
        <v>0</v>
      </c>
    </row>
    <row r="183" spans="1:7" ht="19.5" customHeight="1" x14ac:dyDescent="0.25">
      <c r="A183" s="70" t="s">
        <v>462</v>
      </c>
      <c r="B183" s="46" t="s">
        <v>2</v>
      </c>
      <c r="C183" s="46"/>
      <c r="D183" s="46"/>
      <c r="E183" s="46"/>
      <c r="F183" s="72"/>
      <c r="G183" s="60">
        <f>SUM(G184)</f>
        <v>60748.800000000003</v>
      </c>
    </row>
    <row r="184" spans="1:7" ht="33.75" customHeight="1" x14ac:dyDescent="0.25">
      <c r="A184" s="73" t="s">
        <v>463</v>
      </c>
      <c r="B184" s="46" t="s">
        <v>2</v>
      </c>
      <c r="C184" s="46" t="s">
        <v>58</v>
      </c>
      <c r="D184" s="46"/>
      <c r="E184" s="46"/>
      <c r="F184" s="72"/>
      <c r="G184" s="60">
        <f>SUM(G185)</f>
        <v>60748.800000000003</v>
      </c>
    </row>
    <row r="185" spans="1:7" ht="78" x14ac:dyDescent="0.25">
      <c r="A185" s="73" t="s">
        <v>464</v>
      </c>
      <c r="B185" s="46" t="s">
        <v>2</v>
      </c>
      <c r="C185" s="46" t="s">
        <v>58</v>
      </c>
      <c r="D185" s="46" t="s">
        <v>0</v>
      </c>
      <c r="E185" s="46"/>
      <c r="F185" s="72"/>
      <c r="G185" s="60">
        <f>SUM(G188+G186)</f>
        <v>60748.800000000003</v>
      </c>
    </row>
    <row r="186" spans="1:7" ht="46.8" x14ac:dyDescent="0.25">
      <c r="A186" s="73" t="s">
        <v>495</v>
      </c>
      <c r="B186" s="46" t="s">
        <v>2</v>
      </c>
      <c r="C186" s="46" t="s">
        <v>58</v>
      </c>
      <c r="D186" s="46" t="s">
        <v>0</v>
      </c>
      <c r="E186" s="46" t="s">
        <v>496</v>
      </c>
      <c r="F186" s="72"/>
      <c r="G186" s="60">
        <f>SUM(G187)</f>
        <v>23074.799999999999</v>
      </c>
    </row>
    <row r="187" spans="1:7" ht="31.2" x14ac:dyDescent="0.25">
      <c r="A187" s="73" t="s">
        <v>121</v>
      </c>
      <c r="B187" s="46" t="s">
        <v>2</v>
      </c>
      <c r="C187" s="46" t="s">
        <v>58</v>
      </c>
      <c r="D187" s="46" t="s">
        <v>0</v>
      </c>
      <c r="E187" s="46" t="s">
        <v>496</v>
      </c>
      <c r="F187" s="72" t="s">
        <v>111</v>
      </c>
      <c r="G187" s="60">
        <f>10740.9-0.1+12334</f>
        <v>23074.799999999999</v>
      </c>
    </row>
    <row r="188" spans="1:7" ht="47.25" customHeight="1" x14ac:dyDescent="0.25">
      <c r="A188" s="73" t="s">
        <v>327</v>
      </c>
      <c r="B188" s="46" t="s">
        <v>2</v>
      </c>
      <c r="C188" s="46" t="s">
        <v>58</v>
      </c>
      <c r="D188" s="46" t="s">
        <v>0</v>
      </c>
      <c r="E188" s="46" t="s">
        <v>326</v>
      </c>
      <c r="F188" s="72"/>
      <c r="G188" s="60">
        <f>SUM(G189)</f>
        <v>37674</v>
      </c>
    </row>
    <row r="189" spans="1:7" ht="34.950000000000003" customHeight="1" x14ac:dyDescent="0.25">
      <c r="A189" s="73" t="s">
        <v>115</v>
      </c>
      <c r="B189" s="46" t="s">
        <v>2</v>
      </c>
      <c r="C189" s="46" t="s">
        <v>58</v>
      </c>
      <c r="D189" s="46" t="s">
        <v>0</v>
      </c>
      <c r="E189" s="46" t="s">
        <v>326</v>
      </c>
      <c r="F189" s="72" t="s">
        <v>20</v>
      </c>
      <c r="G189" s="60">
        <v>37674</v>
      </c>
    </row>
    <row r="190" spans="1:7" s="2" customFormat="1" ht="22.2" customHeight="1" x14ac:dyDescent="0.25">
      <c r="A190" s="70" t="s">
        <v>367</v>
      </c>
      <c r="B190" s="46" t="s">
        <v>3</v>
      </c>
      <c r="C190" s="46"/>
      <c r="D190" s="46"/>
      <c r="E190" s="46"/>
      <c r="F190" s="72"/>
      <c r="G190" s="60">
        <f>SUM(G191+G259)</f>
        <v>870646.09999999986</v>
      </c>
    </row>
    <row r="191" spans="1:7" s="2" customFormat="1" ht="22.95" customHeight="1" x14ac:dyDescent="0.25">
      <c r="A191" s="70" t="s">
        <v>368</v>
      </c>
      <c r="B191" s="46" t="s">
        <v>3</v>
      </c>
      <c r="C191" s="46" t="s">
        <v>58</v>
      </c>
      <c r="D191" s="46"/>
      <c r="E191" s="46"/>
      <c r="F191" s="72"/>
      <c r="G191" s="60">
        <f>SUM(G192+G201+G209+G222+G214+G239+G253)</f>
        <v>870646.09999999986</v>
      </c>
    </row>
    <row r="192" spans="1:7" s="2" customFormat="1" ht="46.8" x14ac:dyDescent="0.25">
      <c r="A192" s="70" t="s">
        <v>434</v>
      </c>
      <c r="B192" s="46" t="s">
        <v>3</v>
      </c>
      <c r="C192" s="46" t="s">
        <v>58</v>
      </c>
      <c r="D192" s="46" t="s">
        <v>0</v>
      </c>
      <c r="E192" s="46"/>
      <c r="F192" s="72"/>
      <c r="G192" s="60">
        <f>SUM(G193+G199+G197)</f>
        <v>8639.6</v>
      </c>
    </row>
    <row r="193" spans="1:7" s="2" customFormat="1" x14ac:dyDescent="0.25">
      <c r="A193" s="70" t="s">
        <v>26</v>
      </c>
      <c r="B193" s="46" t="s">
        <v>3</v>
      </c>
      <c r="C193" s="46" t="s">
        <v>58</v>
      </c>
      <c r="D193" s="46" t="s">
        <v>0</v>
      </c>
      <c r="E193" s="46" t="s">
        <v>41</v>
      </c>
      <c r="F193" s="72"/>
      <c r="G193" s="60">
        <f>SUM(G194:G196)</f>
        <v>8554.6</v>
      </c>
    </row>
    <row r="194" spans="1:7" s="2" customFormat="1" ht="31.2" x14ac:dyDescent="0.25">
      <c r="A194" s="73" t="s">
        <v>18</v>
      </c>
      <c r="B194" s="46" t="s">
        <v>3</v>
      </c>
      <c r="C194" s="46" t="s">
        <v>58</v>
      </c>
      <c r="D194" s="46" t="s">
        <v>0</v>
      </c>
      <c r="E194" s="46" t="s">
        <v>41</v>
      </c>
      <c r="F194" s="72" t="s">
        <v>19</v>
      </c>
      <c r="G194" s="60">
        <v>8252.4</v>
      </c>
    </row>
    <row r="195" spans="1:7" s="2" customFormat="1" ht="31.2" x14ac:dyDescent="0.25">
      <c r="A195" s="73" t="s">
        <v>115</v>
      </c>
      <c r="B195" s="46" t="s">
        <v>3</v>
      </c>
      <c r="C195" s="46" t="s">
        <v>58</v>
      </c>
      <c r="D195" s="46" t="s">
        <v>0</v>
      </c>
      <c r="E195" s="46" t="s">
        <v>41</v>
      </c>
      <c r="F195" s="72" t="s">
        <v>20</v>
      </c>
      <c r="G195" s="60">
        <v>302.2</v>
      </c>
    </row>
    <row r="196" spans="1:7" s="2" customFormat="1" x14ac:dyDescent="0.25">
      <c r="A196" s="73" t="s">
        <v>21</v>
      </c>
      <c r="B196" s="46" t="s">
        <v>3</v>
      </c>
      <c r="C196" s="46" t="s">
        <v>58</v>
      </c>
      <c r="D196" s="46" t="s">
        <v>0</v>
      </c>
      <c r="E196" s="46" t="s">
        <v>41</v>
      </c>
      <c r="F196" s="72" t="s">
        <v>22</v>
      </c>
      <c r="G196" s="60"/>
    </row>
    <row r="197" spans="1:7" s="2" customFormat="1" ht="31.2" x14ac:dyDescent="0.25">
      <c r="A197" s="73" t="s">
        <v>228</v>
      </c>
      <c r="B197" s="46" t="s">
        <v>3</v>
      </c>
      <c r="C197" s="79">
        <v>1</v>
      </c>
      <c r="D197" s="46" t="s">
        <v>0</v>
      </c>
      <c r="E197" s="46" t="s">
        <v>229</v>
      </c>
      <c r="F197" s="46"/>
      <c r="G197" s="60">
        <f>SUM(G198)</f>
        <v>27.7</v>
      </c>
    </row>
    <row r="198" spans="1:7" s="2" customFormat="1" ht="31.2" x14ac:dyDescent="0.25">
      <c r="A198" s="73" t="s">
        <v>115</v>
      </c>
      <c r="B198" s="46" t="s">
        <v>3</v>
      </c>
      <c r="C198" s="79">
        <v>1</v>
      </c>
      <c r="D198" s="46" t="s">
        <v>0</v>
      </c>
      <c r="E198" s="46" t="s">
        <v>229</v>
      </c>
      <c r="F198" s="46" t="s">
        <v>20</v>
      </c>
      <c r="G198" s="60">
        <v>27.7</v>
      </c>
    </row>
    <row r="199" spans="1:7" s="2" customFormat="1" x14ac:dyDescent="0.25">
      <c r="A199" s="73" t="s">
        <v>234</v>
      </c>
      <c r="B199" s="46" t="s">
        <v>3</v>
      </c>
      <c r="C199" s="46" t="s">
        <v>58</v>
      </c>
      <c r="D199" s="46" t="s">
        <v>0</v>
      </c>
      <c r="E199" s="46" t="s">
        <v>235</v>
      </c>
      <c r="F199" s="72"/>
      <c r="G199" s="60">
        <f>SUM(G200)</f>
        <v>57.3</v>
      </c>
    </row>
    <row r="200" spans="1:7" s="2" customFormat="1" ht="31.2" x14ac:dyDescent="0.25">
      <c r="A200" s="73" t="s">
        <v>115</v>
      </c>
      <c r="B200" s="46" t="s">
        <v>3</v>
      </c>
      <c r="C200" s="46" t="s">
        <v>58</v>
      </c>
      <c r="D200" s="46" t="s">
        <v>0</v>
      </c>
      <c r="E200" s="46" t="s">
        <v>235</v>
      </c>
      <c r="F200" s="72" t="s">
        <v>20</v>
      </c>
      <c r="G200" s="60">
        <v>57.3</v>
      </c>
    </row>
    <row r="201" spans="1:7" s="2" customFormat="1" ht="31.2" x14ac:dyDescent="0.25">
      <c r="A201" s="70" t="s">
        <v>487</v>
      </c>
      <c r="B201" s="46" t="s">
        <v>3</v>
      </c>
      <c r="C201" s="46" t="s">
        <v>58</v>
      </c>
      <c r="D201" s="46" t="s">
        <v>1</v>
      </c>
      <c r="E201" s="46"/>
      <c r="F201" s="72"/>
      <c r="G201" s="60">
        <f>G202+G206</f>
        <v>62759.000000000007</v>
      </c>
    </row>
    <row r="202" spans="1:7" s="2" customFormat="1" ht="62.4" x14ac:dyDescent="0.25">
      <c r="A202" s="76" t="s">
        <v>28</v>
      </c>
      <c r="B202" s="46" t="s">
        <v>3</v>
      </c>
      <c r="C202" s="46" t="s">
        <v>58</v>
      </c>
      <c r="D202" s="46" t="s">
        <v>1</v>
      </c>
      <c r="E202" s="46" t="s">
        <v>51</v>
      </c>
      <c r="F202" s="46"/>
      <c r="G202" s="60">
        <f>SUM(G203:G205)</f>
        <v>62680.700000000004</v>
      </c>
    </row>
    <row r="203" spans="1:7" s="2" customFormat="1" ht="31.2" x14ac:dyDescent="0.25">
      <c r="A203" s="73" t="s">
        <v>18</v>
      </c>
      <c r="B203" s="46" t="s">
        <v>3</v>
      </c>
      <c r="C203" s="46" t="s">
        <v>58</v>
      </c>
      <c r="D203" s="46" t="s">
        <v>1</v>
      </c>
      <c r="E203" s="46" t="s">
        <v>51</v>
      </c>
      <c r="F203" s="72" t="s">
        <v>19</v>
      </c>
      <c r="G203" s="60">
        <v>53507.1</v>
      </c>
    </row>
    <row r="204" spans="1:7" s="2" customFormat="1" ht="31.2" x14ac:dyDescent="0.25">
      <c r="A204" s="73" t="s">
        <v>115</v>
      </c>
      <c r="B204" s="46" t="s">
        <v>3</v>
      </c>
      <c r="C204" s="46" t="s">
        <v>58</v>
      </c>
      <c r="D204" s="46" t="s">
        <v>1</v>
      </c>
      <c r="E204" s="46" t="s">
        <v>51</v>
      </c>
      <c r="F204" s="72" t="s">
        <v>20</v>
      </c>
      <c r="G204" s="60">
        <v>9160.7000000000007</v>
      </c>
    </row>
    <row r="205" spans="1:7" s="2" customFormat="1" x14ac:dyDescent="0.25">
      <c r="A205" s="73" t="s">
        <v>21</v>
      </c>
      <c r="B205" s="46" t="s">
        <v>3</v>
      </c>
      <c r="C205" s="46" t="s">
        <v>58</v>
      </c>
      <c r="D205" s="46" t="s">
        <v>1</v>
      </c>
      <c r="E205" s="46" t="s">
        <v>51</v>
      </c>
      <c r="F205" s="72" t="s">
        <v>22</v>
      </c>
      <c r="G205" s="60">
        <v>12.9</v>
      </c>
    </row>
    <row r="206" spans="1:7" s="2" customFormat="1" ht="109.2" x14ac:dyDescent="0.25">
      <c r="A206" s="78" t="s">
        <v>184</v>
      </c>
      <c r="B206" s="46" t="s">
        <v>3</v>
      </c>
      <c r="C206" s="46" t="s">
        <v>58</v>
      </c>
      <c r="D206" s="46" t="s">
        <v>1</v>
      </c>
      <c r="E206" s="46" t="s">
        <v>84</v>
      </c>
      <c r="F206" s="72"/>
      <c r="G206" s="60">
        <f>SUM(G207:G208)</f>
        <v>78.3</v>
      </c>
    </row>
    <row r="207" spans="1:7" s="2" customFormat="1" ht="31.2" x14ac:dyDescent="0.25">
      <c r="A207" s="73" t="s">
        <v>115</v>
      </c>
      <c r="B207" s="46" t="s">
        <v>3</v>
      </c>
      <c r="C207" s="46" t="s">
        <v>58</v>
      </c>
      <c r="D207" s="46" t="s">
        <v>1</v>
      </c>
      <c r="E207" s="46" t="s">
        <v>84</v>
      </c>
      <c r="F207" s="72" t="s">
        <v>20</v>
      </c>
      <c r="G207" s="60">
        <v>1.2</v>
      </c>
    </row>
    <row r="208" spans="1:7" s="2" customFormat="1" ht="31.2" x14ac:dyDescent="0.25">
      <c r="A208" s="73" t="s">
        <v>121</v>
      </c>
      <c r="B208" s="46" t="s">
        <v>3</v>
      </c>
      <c r="C208" s="46" t="s">
        <v>58</v>
      </c>
      <c r="D208" s="46" t="s">
        <v>1</v>
      </c>
      <c r="E208" s="46" t="s">
        <v>84</v>
      </c>
      <c r="F208" s="72" t="s">
        <v>111</v>
      </c>
      <c r="G208" s="60">
        <v>77.099999999999994</v>
      </c>
    </row>
    <row r="209" spans="1:7" s="2" customFormat="1" ht="31.2" x14ac:dyDescent="0.25">
      <c r="A209" s="75" t="s">
        <v>442</v>
      </c>
      <c r="B209" s="46" t="s">
        <v>3</v>
      </c>
      <c r="C209" s="46" t="s">
        <v>58</v>
      </c>
      <c r="D209" s="46" t="s">
        <v>2</v>
      </c>
      <c r="E209" s="46" t="s">
        <v>40</v>
      </c>
      <c r="F209" s="72"/>
      <c r="G209" s="60">
        <f>SUM(G210+G212)</f>
        <v>778020.49999999988</v>
      </c>
    </row>
    <row r="210" spans="1:7" s="2" customFormat="1" ht="62.4" x14ac:dyDescent="0.25">
      <c r="A210" s="76" t="s">
        <v>106</v>
      </c>
      <c r="B210" s="46" t="s">
        <v>3</v>
      </c>
      <c r="C210" s="46" t="s">
        <v>58</v>
      </c>
      <c r="D210" s="46" t="s">
        <v>2</v>
      </c>
      <c r="E210" s="46" t="s">
        <v>51</v>
      </c>
      <c r="F210" s="72"/>
      <c r="G210" s="60">
        <f>SUM(G211:G211)</f>
        <v>777823.39999999991</v>
      </c>
    </row>
    <row r="211" spans="1:7" s="2" customFormat="1" ht="31.2" x14ac:dyDescent="0.25">
      <c r="A211" s="73" t="s">
        <v>121</v>
      </c>
      <c r="B211" s="46" t="s">
        <v>3</v>
      </c>
      <c r="C211" s="46" t="s">
        <v>58</v>
      </c>
      <c r="D211" s="46" t="s">
        <v>2</v>
      </c>
      <c r="E211" s="46" t="s">
        <v>51</v>
      </c>
      <c r="F211" s="72" t="s">
        <v>111</v>
      </c>
      <c r="G211" s="60">
        <f>169851.2+576428+22437.7+9106.5</f>
        <v>777823.39999999991</v>
      </c>
    </row>
    <row r="212" spans="1:7" s="2" customFormat="1" ht="93.6" x14ac:dyDescent="0.25">
      <c r="A212" s="73" t="s">
        <v>325</v>
      </c>
      <c r="B212" s="46" t="s">
        <v>3</v>
      </c>
      <c r="C212" s="46" t="s">
        <v>58</v>
      </c>
      <c r="D212" s="46" t="s">
        <v>2</v>
      </c>
      <c r="E212" s="46" t="s">
        <v>324</v>
      </c>
      <c r="F212" s="72"/>
      <c r="G212" s="60">
        <f>G213</f>
        <v>197.1</v>
      </c>
    </row>
    <row r="213" spans="1:7" s="2" customFormat="1" ht="31.2" x14ac:dyDescent="0.25">
      <c r="A213" s="73" t="s">
        <v>121</v>
      </c>
      <c r="B213" s="46" t="s">
        <v>3</v>
      </c>
      <c r="C213" s="46" t="s">
        <v>58</v>
      </c>
      <c r="D213" s="46" t="s">
        <v>2</v>
      </c>
      <c r="E213" s="46" t="s">
        <v>324</v>
      </c>
      <c r="F213" s="72" t="s">
        <v>111</v>
      </c>
      <c r="G213" s="60">
        <v>197.1</v>
      </c>
    </row>
    <row r="214" spans="1:7" s="2" customFormat="1" ht="78" x14ac:dyDescent="0.25">
      <c r="A214" s="73" t="s">
        <v>515</v>
      </c>
      <c r="B214" s="72" t="s">
        <v>3</v>
      </c>
      <c r="C214" s="74">
        <v>1</v>
      </c>
      <c r="D214" s="72" t="s">
        <v>3</v>
      </c>
      <c r="E214" s="72"/>
      <c r="F214" s="72"/>
      <c r="G214" s="60">
        <f>SUM(G215+G217+G219)</f>
        <v>2414</v>
      </c>
    </row>
    <row r="215" spans="1:7" s="2" customFormat="1" ht="46.8" x14ac:dyDescent="0.25">
      <c r="A215" s="77" t="s">
        <v>516</v>
      </c>
      <c r="B215" s="72" t="s">
        <v>3</v>
      </c>
      <c r="C215" s="74">
        <v>1</v>
      </c>
      <c r="D215" s="72" t="s">
        <v>3</v>
      </c>
      <c r="E215" s="72" t="s">
        <v>517</v>
      </c>
      <c r="F215" s="72"/>
      <c r="G215" s="60">
        <f>SUM(G216)</f>
        <v>1144.5</v>
      </c>
    </row>
    <row r="216" spans="1:7" s="2" customFormat="1" ht="31.2" x14ac:dyDescent="0.25">
      <c r="A216" s="75" t="s">
        <v>121</v>
      </c>
      <c r="B216" s="72" t="s">
        <v>3</v>
      </c>
      <c r="C216" s="74">
        <v>1</v>
      </c>
      <c r="D216" s="72" t="s">
        <v>3</v>
      </c>
      <c r="E216" s="72" t="s">
        <v>517</v>
      </c>
      <c r="F216" s="72" t="s">
        <v>111</v>
      </c>
      <c r="G216" s="60">
        <f>444+258+442.5</f>
        <v>1144.5</v>
      </c>
    </row>
    <row r="217" spans="1:7" s="2" customFormat="1" x14ac:dyDescent="0.25">
      <c r="A217" s="76" t="s">
        <v>343</v>
      </c>
      <c r="B217" s="72" t="s">
        <v>3</v>
      </c>
      <c r="C217" s="74">
        <v>1</v>
      </c>
      <c r="D217" s="72" t="s">
        <v>3</v>
      </c>
      <c r="E217" s="72" t="s">
        <v>342</v>
      </c>
      <c r="F217" s="72"/>
      <c r="G217" s="60">
        <f>SUM(G218)</f>
        <v>400.5</v>
      </c>
    </row>
    <row r="218" spans="1:7" s="2" customFormat="1" ht="31.2" x14ac:dyDescent="0.25">
      <c r="A218" s="73" t="s">
        <v>121</v>
      </c>
      <c r="B218" s="72" t="s">
        <v>3</v>
      </c>
      <c r="C218" s="74">
        <v>1</v>
      </c>
      <c r="D218" s="72" t="s">
        <v>3</v>
      </c>
      <c r="E218" s="72" t="s">
        <v>342</v>
      </c>
      <c r="F218" s="72" t="s">
        <v>111</v>
      </c>
      <c r="G218" s="60">
        <f>223.9+117.7+58.9</f>
        <v>400.5</v>
      </c>
    </row>
    <row r="219" spans="1:7" s="2" customFormat="1" ht="31.2" x14ac:dyDescent="0.25">
      <c r="A219" s="73" t="s">
        <v>518</v>
      </c>
      <c r="B219" s="46" t="s">
        <v>3</v>
      </c>
      <c r="C219" s="74">
        <v>1</v>
      </c>
      <c r="D219" s="72" t="s">
        <v>3</v>
      </c>
      <c r="E219" s="72" t="s">
        <v>64</v>
      </c>
      <c r="F219" s="72"/>
      <c r="G219" s="60">
        <f>SUM(G220:G221)</f>
        <v>869</v>
      </c>
    </row>
    <row r="220" spans="1:7" s="2" customFormat="1" ht="31.2" x14ac:dyDescent="0.25">
      <c r="A220" s="73" t="s">
        <v>115</v>
      </c>
      <c r="B220" s="46" t="s">
        <v>3</v>
      </c>
      <c r="C220" s="74">
        <v>1</v>
      </c>
      <c r="D220" s="72" t="s">
        <v>3</v>
      </c>
      <c r="E220" s="72" t="s">
        <v>64</v>
      </c>
      <c r="F220" s="72" t="s">
        <v>20</v>
      </c>
      <c r="G220" s="60">
        <f>533.2</f>
        <v>533.20000000000005</v>
      </c>
    </row>
    <row r="221" spans="1:7" s="2" customFormat="1" ht="31.2" x14ac:dyDescent="0.25">
      <c r="A221" s="73" t="s">
        <v>121</v>
      </c>
      <c r="B221" s="46" t="s">
        <v>3</v>
      </c>
      <c r="C221" s="74">
        <v>1</v>
      </c>
      <c r="D221" s="72" t="s">
        <v>3</v>
      </c>
      <c r="E221" s="72" t="s">
        <v>64</v>
      </c>
      <c r="F221" s="72" t="s">
        <v>111</v>
      </c>
      <c r="G221" s="60">
        <v>335.8</v>
      </c>
    </row>
    <row r="222" spans="1:7" s="2" customFormat="1" ht="31.2" x14ac:dyDescent="0.25">
      <c r="A222" s="76" t="s">
        <v>488</v>
      </c>
      <c r="B222" s="46" t="s">
        <v>3</v>
      </c>
      <c r="C222" s="46" t="s">
        <v>58</v>
      </c>
      <c r="D222" s="46" t="s">
        <v>4</v>
      </c>
      <c r="E222" s="46"/>
      <c r="F222" s="72"/>
      <c r="G222" s="60">
        <f>SUM(G226+G237+G230+G232+G228+G234+G223)</f>
        <v>7327.9</v>
      </c>
    </row>
    <row r="223" spans="1:7" s="2" customFormat="1" ht="31.2" x14ac:dyDescent="0.25">
      <c r="A223" s="73" t="s">
        <v>518</v>
      </c>
      <c r="B223" s="46" t="s">
        <v>3</v>
      </c>
      <c r="C223" s="46" t="s">
        <v>58</v>
      </c>
      <c r="D223" s="46" t="s">
        <v>4</v>
      </c>
      <c r="E223" s="46" t="s">
        <v>64</v>
      </c>
      <c r="F223" s="72"/>
      <c r="G223" s="60">
        <f>SUM(G224:G225)</f>
        <v>3916.3</v>
      </c>
    </row>
    <row r="224" spans="1:7" s="2" customFormat="1" ht="31.2" x14ac:dyDescent="0.25">
      <c r="A224" s="73" t="s">
        <v>115</v>
      </c>
      <c r="B224" s="46" t="s">
        <v>3</v>
      </c>
      <c r="C224" s="46" t="s">
        <v>58</v>
      </c>
      <c r="D224" s="46" t="s">
        <v>4</v>
      </c>
      <c r="E224" s="46" t="s">
        <v>64</v>
      </c>
      <c r="F224" s="72" t="s">
        <v>20</v>
      </c>
      <c r="G224" s="60"/>
    </row>
    <row r="225" spans="1:7" s="2" customFormat="1" ht="31.2" x14ac:dyDescent="0.25">
      <c r="A225" s="73" t="s">
        <v>121</v>
      </c>
      <c r="B225" s="46" t="s">
        <v>3</v>
      </c>
      <c r="C225" s="46" t="s">
        <v>58</v>
      </c>
      <c r="D225" s="46" t="s">
        <v>4</v>
      </c>
      <c r="E225" s="46" t="s">
        <v>64</v>
      </c>
      <c r="F225" s="72" t="s">
        <v>111</v>
      </c>
      <c r="G225" s="60">
        <f>385.5+3510.8+20</f>
        <v>3916.3</v>
      </c>
    </row>
    <row r="226" spans="1:7" s="2" customFormat="1" ht="39.75" customHeight="1" x14ac:dyDescent="0.25">
      <c r="A226" s="73" t="s">
        <v>492</v>
      </c>
      <c r="B226" s="46" t="s">
        <v>3</v>
      </c>
      <c r="C226" s="46" t="s">
        <v>58</v>
      </c>
      <c r="D226" s="46" t="s">
        <v>4</v>
      </c>
      <c r="E226" s="46" t="s">
        <v>491</v>
      </c>
      <c r="F226" s="72"/>
      <c r="G226" s="60">
        <f>G227</f>
        <v>0</v>
      </c>
    </row>
    <row r="227" spans="1:7" s="2" customFormat="1" ht="31.2" x14ac:dyDescent="0.25">
      <c r="A227" s="73" t="s">
        <v>121</v>
      </c>
      <c r="B227" s="46" t="s">
        <v>3</v>
      </c>
      <c r="C227" s="46" t="s">
        <v>58</v>
      </c>
      <c r="D227" s="46" t="s">
        <v>4</v>
      </c>
      <c r="E227" s="46" t="s">
        <v>491</v>
      </c>
      <c r="F227" s="72" t="s">
        <v>111</v>
      </c>
      <c r="G227" s="60"/>
    </row>
    <row r="228" spans="1:7" s="2" customFormat="1" ht="31.2" x14ac:dyDescent="0.25">
      <c r="A228" s="73" t="s">
        <v>490</v>
      </c>
      <c r="B228" s="46" t="s">
        <v>3</v>
      </c>
      <c r="C228" s="46" t="s">
        <v>58</v>
      </c>
      <c r="D228" s="46" t="s">
        <v>4</v>
      </c>
      <c r="E228" s="46" t="s">
        <v>489</v>
      </c>
      <c r="F228" s="72"/>
      <c r="G228" s="60">
        <f>G229</f>
        <v>0</v>
      </c>
    </row>
    <row r="229" spans="1:7" s="2" customFormat="1" ht="31.2" x14ac:dyDescent="0.25">
      <c r="A229" s="73" t="s">
        <v>121</v>
      </c>
      <c r="B229" s="46" t="s">
        <v>3</v>
      </c>
      <c r="C229" s="46" t="s">
        <v>58</v>
      </c>
      <c r="D229" s="46" t="s">
        <v>4</v>
      </c>
      <c r="E229" s="46" t="s">
        <v>489</v>
      </c>
      <c r="F229" s="72" t="s">
        <v>111</v>
      </c>
      <c r="G229" s="60"/>
    </row>
    <row r="230" spans="1:7" s="2" customFormat="1" x14ac:dyDescent="0.25">
      <c r="A230" s="77" t="s">
        <v>226</v>
      </c>
      <c r="B230" s="46" t="s">
        <v>3</v>
      </c>
      <c r="C230" s="46" t="s">
        <v>58</v>
      </c>
      <c r="D230" s="46" t="s">
        <v>4</v>
      </c>
      <c r="E230" s="46" t="s">
        <v>305</v>
      </c>
      <c r="F230" s="72"/>
      <c r="G230" s="60">
        <f>G231</f>
        <v>0</v>
      </c>
    </row>
    <row r="231" spans="1:7" s="2" customFormat="1" ht="31.2" x14ac:dyDescent="0.25">
      <c r="A231" s="75" t="s">
        <v>121</v>
      </c>
      <c r="B231" s="46" t="s">
        <v>3</v>
      </c>
      <c r="C231" s="46" t="s">
        <v>58</v>
      </c>
      <c r="D231" s="46" t="s">
        <v>4</v>
      </c>
      <c r="E231" s="46" t="s">
        <v>305</v>
      </c>
      <c r="F231" s="72" t="s">
        <v>111</v>
      </c>
      <c r="G231" s="60"/>
    </row>
    <row r="232" spans="1:7" s="2" customFormat="1" x14ac:dyDescent="0.25">
      <c r="A232" s="73" t="s">
        <v>215</v>
      </c>
      <c r="B232" s="46" t="s">
        <v>3</v>
      </c>
      <c r="C232" s="46" t="s">
        <v>58</v>
      </c>
      <c r="D232" s="46" t="s">
        <v>4</v>
      </c>
      <c r="E232" s="46" t="s">
        <v>212</v>
      </c>
      <c r="F232" s="72"/>
      <c r="G232" s="60">
        <f>G233</f>
        <v>0</v>
      </c>
    </row>
    <row r="233" spans="1:7" s="2" customFormat="1" ht="31.2" x14ac:dyDescent="0.25">
      <c r="A233" s="73" t="s">
        <v>18</v>
      </c>
      <c r="B233" s="46" t="s">
        <v>3</v>
      </c>
      <c r="C233" s="46" t="s">
        <v>58</v>
      </c>
      <c r="D233" s="46" t="s">
        <v>4</v>
      </c>
      <c r="E233" s="46" t="s">
        <v>212</v>
      </c>
      <c r="F233" s="72" t="s">
        <v>19</v>
      </c>
      <c r="G233" s="60"/>
    </row>
    <row r="234" spans="1:7" s="2" customFormat="1" ht="31.2" x14ac:dyDescent="0.25">
      <c r="A234" s="73" t="s">
        <v>518</v>
      </c>
      <c r="B234" s="72" t="s">
        <v>3</v>
      </c>
      <c r="C234" s="74">
        <v>1</v>
      </c>
      <c r="D234" s="72" t="s">
        <v>4</v>
      </c>
      <c r="E234" s="72" t="s">
        <v>64</v>
      </c>
      <c r="F234" s="72"/>
      <c r="G234" s="60">
        <f>SUM(G236+G235)</f>
        <v>3411.6</v>
      </c>
    </row>
    <row r="235" spans="1:7" s="2" customFormat="1" ht="31.2" x14ac:dyDescent="0.25">
      <c r="A235" s="73" t="s">
        <v>115</v>
      </c>
      <c r="B235" s="72" t="s">
        <v>3</v>
      </c>
      <c r="C235" s="74">
        <v>1</v>
      </c>
      <c r="D235" s="72" t="s">
        <v>4</v>
      </c>
      <c r="E235" s="72" t="s">
        <v>64</v>
      </c>
      <c r="F235" s="72" t="s">
        <v>20</v>
      </c>
      <c r="G235" s="60">
        <v>64.599999999999994</v>
      </c>
    </row>
    <row r="236" spans="1:7" s="2" customFormat="1" ht="31.2" x14ac:dyDescent="0.25">
      <c r="A236" s="73" t="s">
        <v>121</v>
      </c>
      <c r="B236" s="72" t="s">
        <v>3</v>
      </c>
      <c r="C236" s="74">
        <v>1</v>
      </c>
      <c r="D236" s="72" t="s">
        <v>4</v>
      </c>
      <c r="E236" s="72" t="s">
        <v>64</v>
      </c>
      <c r="F236" s="72" t="s">
        <v>111</v>
      </c>
      <c r="G236" s="60">
        <v>3347</v>
      </c>
    </row>
    <row r="237" spans="1:7" s="2" customFormat="1" ht="109.2" x14ac:dyDescent="0.25">
      <c r="A237" s="78" t="s">
        <v>184</v>
      </c>
      <c r="B237" s="46" t="s">
        <v>3</v>
      </c>
      <c r="C237" s="46" t="s">
        <v>58</v>
      </c>
      <c r="D237" s="46" t="s">
        <v>4</v>
      </c>
      <c r="E237" s="46" t="s">
        <v>84</v>
      </c>
      <c r="F237" s="72"/>
      <c r="G237" s="60"/>
    </row>
    <row r="238" spans="1:7" s="2" customFormat="1" ht="31.2" x14ac:dyDescent="0.25">
      <c r="A238" s="73" t="s">
        <v>115</v>
      </c>
      <c r="B238" s="46" t="s">
        <v>3</v>
      </c>
      <c r="C238" s="46" t="s">
        <v>58</v>
      </c>
      <c r="D238" s="46" t="s">
        <v>4</v>
      </c>
      <c r="E238" s="46" t="s">
        <v>84</v>
      </c>
      <c r="F238" s="72" t="s">
        <v>20</v>
      </c>
      <c r="G238" s="60"/>
    </row>
    <row r="239" spans="1:7" s="2" customFormat="1" ht="31.2" x14ac:dyDescent="0.25">
      <c r="A239" s="76" t="s">
        <v>488</v>
      </c>
      <c r="B239" s="72" t="s">
        <v>3</v>
      </c>
      <c r="C239" s="74">
        <v>1</v>
      </c>
      <c r="D239" s="72" t="s">
        <v>10</v>
      </c>
      <c r="E239" s="72"/>
      <c r="F239" s="72"/>
      <c r="G239" s="60">
        <f>SUM(G240+G242+G244+G247+G249+G251)</f>
        <v>11335.6</v>
      </c>
    </row>
    <row r="240" spans="1:7" s="2" customFormat="1" ht="109.2" x14ac:dyDescent="0.25">
      <c r="A240" s="73" t="s">
        <v>331</v>
      </c>
      <c r="B240" s="72" t="s">
        <v>3</v>
      </c>
      <c r="C240" s="74">
        <v>1</v>
      </c>
      <c r="D240" s="72" t="s">
        <v>10</v>
      </c>
      <c r="E240" s="72" t="s">
        <v>332</v>
      </c>
      <c r="F240" s="72"/>
      <c r="G240" s="60">
        <f>SUM(G241)</f>
        <v>991.1</v>
      </c>
    </row>
    <row r="241" spans="1:7" s="2" customFormat="1" ht="31.2" x14ac:dyDescent="0.25">
      <c r="A241" s="73" t="s">
        <v>121</v>
      </c>
      <c r="B241" s="72" t="s">
        <v>3</v>
      </c>
      <c r="C241" s="74">
        <v>1</v>
      </c>
      <c r="D241" s="72" t="s">
        <v>10</v>
      </c>
      <c r="E241" s="72" t="s">
        <v>332</v>
      </c>
      <c r="F241" s="72" t="s">
        <v>111</v>
      </c>
      <c r="G241" s="60">
        <v>991.1</v>
      </c>
    </row>
    <row r="242" spans="1:7" s="2" customFormat="1" x14ac:dyDescent="0.25">
      <c r="A242" s="73" t="s">
        <v>519</v>
      </c>
      <c r="B242" s="72" t="s">
        <v>3</v>
      </c>
      <c r="C242" s="74">
        <v>1</v>
      </c>
      <c r="D242" s="72" t="s">
        <v>10</v>
      </c>
      <c r="E242" s="72" t="s">
        <v>214</v>
      </c>
      <c r="F242" s="72"/>
      <c r="G242" s="60">
        <f>SUM(G243)</f>
        <v>118.8</v>
      </c>
    </row>
    <row r="243" spans="1:7" s="2" customFormat="1" ht="31.2" x14ac:dyDescent="0.25">
      <c r="A243" s="73" t="s">
        <v>121</v>
      </c>
      <c r="B243" s="72" t="s">
        <v>3</v>
      </c>
      <c r="C243" s="74">
        <v>1</v>
      </c>
      <c r="D243" s="72" t="s">
        <v>10</v>
      </c>
      <c r="E243" s="72" t="s">
        <v>214</v>
      </c>
      <c r="F243" s="72" t="s">
        <v>111</v>
      </c>
      <c r="G243" s="60">
        <v>118.8</v>
      </c>
    </row>
    <row r="244" spans="1:7" s="2" customFormat="1" ht="31.2" x14ac:dyDescent="0.25">
      <c r="A244" s="73" t="s">
        <v>518</v>
      </c>
      <c r="B244" s="46" t="s">
        <v>3</v>
      </c>
      <c r="C244" s="46" t="s">
        <v>58</v>
      </c>
      <c r="D244" s="46" t="s">
        <v>10</v>
      </c>
      <c r="E244" s="46" t="s">
        <v>64</v>
      </c>
      <c r="F244" s="72"/>
      <c r="G244" s="60">
        <f>SUM(G245:G246)</f>
        <v>7500</v>
      </c>
    </row>
    <row r="245" spans="1:7" s="2" customFormat="1" ht="31.2" x14ac:dyDescent="0.25">
      <c r="A245" s="73" t="s">
        <v>115</v>
      </c>
      <c r="B245" s="46" t="s">
        <v>3</v>
      </c>
      <c r="C245" s="46" t="s">
        <v>58</v>
      </c>
      <c r="D245" s="46" t="s">
        <v>10</v>
      </c>
      <c r="E245" s="46" t="s">
        <v>64</v>
      </c>
      <c r="F245" s="72" t="s">
        <v>20</v>
      </c>
      <c r="G245" s="60">
        <v>4500</v>
      </c>
    </row>
    <row r="246" spans="1:7" s="2" customFormat="1" ht="31.2" x14ac:dyDescent="0.25">
      <c r="A246" s="75" t="s">
        <v>121</v>
      </c>
      <c r="B246" s="46" t="s">
        <v>3</v>
      </c>
      <c r="C246" s="46" t="s">
        <v>58</v>
      </c>
      <c r="D246" s="46" t="s">
        <v>10</v>
      </c>
      <c r="E246" s="46" t="s">
        <v>64</v>
      </c>
      <c r="F246" s="72" t="s">
        <v>111</v>
      </c>
      <c r="G246" s="60">
        <v>3000</v>
      </c>
    </row>
    <row r="247" spans="1:7" s="2" customFormat="1" ht="46.8" x14ac:dyDescent="0.25">
      <c r="A247" s="73" t="s">
        <v>492</v>
      </c>
      <c r="B247" s="46" t="s">
        <v>3</v>
      </c>
      <c r="C247" s="46" t="s">
        <v>58</v>
      </c>
      <c r="D247" s="46" t="s">
        <v>10</v>
      </c>
      <c r="E247" s="46" t="s">
        <v>491</v>
      </c>
      <c r="F247" s="72"/>
      <c r="G247" s="60">
        <f>SUM(G248)</f>
        <v>975.7</v>
      </c>
    </row>
    <row r="248" spans="1:7" s="2" customFormat="1" ht="31.2" x14ac:dyDescent="0.25">
      <c r="A248" s="73" t="s">
        <v>121</v>
      </c>
      <c r="B248" s="46" t="s">
        <v>3</v>
      </c>
      <c r="C248" s="46" t="s">
        <v>58</v>
      </c>
      <c r="D248" s="46" t="s">
        <v>10</v>
      </c>
      <c r="E248" s="46" t="s">
        <v>491</v>
      </c>
      <c r="F248" s="72" t="s">
        <v>111</v>
      </c>
      <c r="G248" s="60">
        <v>975.7</v>
      </c>
    </row>
    <row r="249" spans="1:7" s="2" customFormat="1" ht="31.2" x14ac:dyDescent="0.25">
      <c r="A249" s="73" t="s">
        <v>490</v>
      </c>
      <c r="B249" s="46" t="s">
        <v>3</v>
      </c>
      <c r="C249" s="46" t="s">
        <v>58</v>
      </c>
      <c r="D249" s="46" t="s">
        <v>10</v>
      </c>
      <c r="E249" s="46" t="s">
        <v>489</v>
      </c>
      <c r="F249" s="72"/>
      <c r="G249" s="60">
        <f>SUM(G250)</f>
        <v>1131.7</v>
      </c>
    </row>
    <row r="250" spans="1:7" s="2" customFormat="1" ht="31.2" x14ac:dyDescent="0.25">
      <c r="A250" s="73" t="s">
        <v>121</v>
      </c>
      <c r="B250" s="46" t="s">
        <v>3</v>
      </c>
      <c r="C250" s="46" t="s">
        <v>58</v>
      </c>
      <c r="D250" s="46" t="s">
        <v>10</v>
      </c>
      <c r="E250" s="46" t="s">
        <v>489</v>
      </c>
      <c r="F250" s="72" t="s">
        <v>111</v>
      </c>
      <c r="G250" s="60">
        <v>1131.7</v>
      </c>
    </row>
    <row r="251" spans="1:7" s="2" customFormat="1" x14ac:dyDescent="0.25">
      <c r="A251" s="77" t="s">
        <v>226</v>
      </c>
      <c r="B251" s="46" t="s">
        <v>3</v>
      </c>
      <c r="C251" s="46" t="s">
        <v>58</v>
      </c>
      <c r="D251" s="46" t="s">
        <v>10</v>
      </c>
      <c r="E251" s="46" t="s">
        <v>305</v>
      </c>
      <c r="F251" s="72"/>
      <c r="G251" s="60">
        <f>SUM(G252)</f>
        <v>618.29999999999995</v>
      </c>
    </row>
    <row r="252" spans="1:7" s="2" customFormat="1" ht="31.2" x14ac:dyDescent="0.25">
      <c r="A252" s="75" t="s">
        <v>121</v>
      </c>
      <c r="B252" s="46" t="s">
        <v>3</v>
      </c>
      <c r="C252" s="46" t="s">
        <v>58</v>
      </c>
      <c r="D252" s="46" t="s">
        <v>10</v>
      </c>
      <c r="E252" s="46" t="s">
        <v>305</v>
      </c>
      <c r="F252" s="72" t="s">
        <v>111</v>
      </c>
      <c r="G252" s="60">
        <v>618.29999999999995</v>
      </c>
    </row>
    <row r="253" spans="1:7" s="2" customFormat="1" ht="46.8" x14ac:dyDescent="0.25">
      <c r="A253" s="75" t="s">
        <v>520</v>
      </c>
      <c r="B253" s="46" t="s">
        <v>3</v>
      </c>
      <c r="C253" s="46" t="s">
        <v>58</v>
      </c>
      <c r="D253" s="46" t="s">
        <v>5</v>
      </c>
      <c r="E253" s="46"/>
      <c r="F253" s="72"/>
      <c r="G253" s="60">
        <f>SUM(G254+G256)</f>
        <v>149.5</v>
      </c>
    </row>
    <row r="254" spans="1:7" s="2" customFormat="1" x14ac:dyDescent="0.25">
      <c r="A254" s="75" t="s">
        <v>521</v>
      </c>
      <c r="B254" s="46" t="s">
        <v>3</v>
      </c>
      <c r="C254" s="46" t="s">
        <v>58</v>
      </c>
      <c r="D254" s="46" t="s">
        <v>5</v>
      </c>
      <c r="E254" s="46" t="s">
        <v>522</v>
      </c>
      <c r="F254" s="72"/>
      <c r="G254" s="60">
        <f>SUM(G255)</f>
        <v>110.2</v>
      </c>
    </row>
    <row r="255" spans="1:7" s="2" customFormat="1" ht="31.2" x14ac:dyDescent="0.25">
      <c r="A255" s="75" t="s">
        <v>121</v>
      </c>
      <c r="B255" s="46" t="s">
        <v>3</v>
      </c>
      <c r="C255" s="46" t="s">
        <v>58</v>
      </c>
      <c r="D255" s="46" t="s">
        <v>5</v>
      </c>
      <c r="E255" s="46" t="s">
        <v>522</v>
      </c>
      <c r="F255" s="72" t="s">
        <v>111</v>
      </c>
      <c r="G255" s="60">
        <v>110.2</v>
      </c>
    </row>
    <row r="256" spans="1:7" s="2" customFormat="1" x14ac:dyDescent="0.25">
      <c r="A256" s="73" t="s">
        <v>519</v>
      </c>
      <c r="B256" s="46" t="s">
        <v>3</v>
      </c>
      <c r="C256" s="46" t="s">
        <v>58</v>
      </c>
      <c r="D256" s="46" t="s">
        <v>5</v>
      </c>
      <c r="E256" s="46" t="s">
        <v>214</v>
      </c>
      <c r="F256" s="72"/>
      <c r="G256" s="60">
        <f>SUM(G257)</f>
        <v>39.299999999999997</v>
      </c>
    </row>
    <row r="257" spans="1:7" s="2" customFormat="1" ht="31.2" x14ac:dyDescent="0.25">
      <c r="A257" s="75" t="s">
        <v>121</v>
      </c>
      <c r="B257" s="46" t="s">
        <v>3</v>
      </c>
      <c r="C257" s="46" t="s">
        <v>58</v>
      </c>
      <c r="D257" s="46" t="s">
        <v>5</v>
      </c>
      <c r="E257" s="46" t="s">
        <v>214</v>
      </c>
      <c r="F257" s="72" t="s">
        <v>111</v>
      </c>
      <c r="G257" s="60">
        <v>39.299999999999997</v>
      </c>
    </row>
    <row r="258" spans="1:7" s="2" customFormat="1" ht="31.2" x14ac:dyDescent="0.25">
      <c r="A258" s="73" t="s">
        <v>121</v>
      </c>
      <c r="B258" s="46" t="s">
        <v>3</v>
      </c>
      <c r="C258" s="46" t="s">
        <v>93</v>
      </c>
      <c r="D258" s="46" t="s">
        <v>0</v>
      </c>
      <c r="E258" s="46" t="s">
        <v>84</v>
      </c>
      <c r="F258" s="72" t="s">
        <v>111</v>
      </c>
      <c r="G258" s="60"/>
    </row>
    <row r="259" spans="1:7" s="2" customFormat="1" x14ac:dyDescent="0.25">
      <c r="A259" s="70" t="s">
        <v>369</v>
      </c>
      <c r="B259" s="46" t="s">
        <v>3</v>
      </c>
      <c r="C259" s="46" t="s">
        <v>101</v>
      </c>
      <c r="D259" s="46"/>
      <c r="E259" s="46"/>
      <c r="F259" s="72"/>
      <c r="G259" s="60">
        <f>SUM(G260+G268)</f>
        <v>0</v>
      </c>
    </row>
    <row r="260" spans="1:7" s="2" customFormat="1" ht="46.8" x14ac:dyDescent="0.25">
      <c r="A260" s="80" t="s">
        <v>63</v>
      </c>
      <c r="B260" s="46" t="s">
        <v>3</v>
      </c>
      <c r="C260" s="46" t="s">
        <v>101</v>
      </c>
      <c r="D260" s="46" t="s">
        <v>0</v>
      </c>
      <c r="E260" s="46"/>
      <c r="F260" s="72"/>
      <c r="G260" s="60">
        <f>SUM(G261+G266)</f>
        <v>0</v>
      </c>
    </row>
    <row r="261" spans="1:7" s="2" customFormat="1" ht="31.2" x14ac:dyDescent="0.25">
      <c r="A261" s="76" t="s">
        <v>428</v>
      </c>
      <c r="B261" s="46" t="s">
        <v>3</v>
      </c>
      <c r="C261" s="46" t="s">
        <v>101</v>
      </c>
      <c r="D261" s="46" t="s">
        <v>0</v>
      </c>
      <c r="E261" s="46" t="s">
        <v>64</v>
      </c>
      <c r="F261" s="72"/>
      <c r="G261" s="60">
        <f>SUM(G262:G265)</f>
        <v>0</v>
      </c>
    </row>
    <row r="262" spans="1:7" s="2" customFormat="1" ht="31.2" x14ac:dyDescent="0.25">
      <c r="A262" s="73" t="s">
        <v>18</v>
      </c>
      <c r="B262" s="46" t="s">
        <v>3</v>
      </c>
      <c r="C262" s="46" t="s">
        <v>101</v>
      </c>
      <c r="D262" s="46" t="s">
        <v>0</v>
      </c>
      <c r="E262" s="46" t="s">
        <v>64</v>
      </c>
      <c r="F262" s="72" t="s">
        <v>19</v>
      </c>
      <c r="G262" s="60"/>
    </row>
    <row r="263" spans="1:7" s="2" customFormat="1" ht="31.2" x14ac:dyDescent="0.25">
      <c r="A263" s="73" t="s">
        <v>115</v>
      </c>
      <c r="B263" s="46" t="s">
        <v>3</v>
      </c>
      <c r="C263" s="46" t="s">
        <v>101</v>
      </c>
      <c r="D263" s="46" t="s">
        <v>0</v>
      </c>
      <c r="E263" s="46" t="s">
        <v>64</v>
      </c>
      <c r="F263" s="72" t="s">
        <v>20</v>
      </c>
      <c r="G263" s="60"/>
    </row>
    <row r="264" spans="1:7" s="2" customFormat="1" x14ac:dyDescent="0.25">
      <c r="A264" s="73" t="s">
        <v>117</v>
      </c>
      <c r="B264" s="46" t="s">
        <v>3</v>
      </c>
      <c r="C264" s="46" t="s">
        <v>101</v>
      </c>
      <c r="D264" s="46" t="s">
        <v>0</v>
      </c>
      <c r="E264" s="46" t="s">
        <v>64</v>
      </c>
      <c r="F264" s="72" t="s">
        <v>109</v>
      </c>
      <c r="G264" s="60"/>
    </row>
    <row r="265" spans="1:7" s="2" customFormat="1" ht="31.2" x14ac:dyDescent="0.25">
      <c r="A265" s="75" t="s">
        <v>121</v>
      </c>
      <c r="B265" s="46" t="s">
        <v>3</v>
      </c>
      <c r="C265" s="46" t="s">
        <v>101</v>
      </c>
      <c r="D265" s="46" t="s">
        <v>0</v>
      </c>
      <c r="E265" s="46" t="s">
        <v>64</v>
      </c>
      <c r="F265" s="72" t="s">
        <v>111</v>
      </c>
      <c r="G265" s="60"/>
    </row>
    <row r="266" spans="1:7" s="2" customFormat="1" ht="113.4" customHeight="1" x14ac:dyDescent="0.25">
      <c r="A266" s="75" t="s">
        <v>331</v>
      </c>
      <c r="B266" s="46" t="s">
        <v>3</v>
      </c>
      <c r="C266" s="46" t="s">
        <v>101</v>
      </c>
      <c r="D266" s="46" t="s">
        <v>0</v>
      </c>
      <c r="E266" s="46" t="s">
        <v>332</v>
      </c>
      <c r="F266" s="72"/>
      <c r="G266" s="60">
        <f>SUM(G267)</f>
        <v>0</v>
      </c>
    </row>
    <row r="267" spans="1:7" s="2" customFormat="1" ht="31.2" x14ac:dyDescent="0.25">
      <c r="A267" s="75" t="s">
        <v>121</v>
      </c>
      <c r="B267" s="46" t="s">
        <v>3</v>
      </c>
      <c r="C267" s="46" t="s">
        <v>101</v>
      </c>
      <c r="D267" s="46" t="s">
        <v>0</v>
      </c>
      <c r="E267" s="46" t="s">
        <v>332</v>
      </c>
      <c r="F267" s="72" t="s">
        <v>111</v>
      </c>
      <c r="G267" s="60"/>
    </row>
    <row r="268" spans="1:7" s="2" customFormat="1" ht="46.8" x14ac:dyDescent="0.25">
      <c r="A268" s="75" t="s">
        <v>370</v>
      </c>
      <c r="B268" s="46" t="s">
        <v>3</v>
      </c>
      <c r="C268" s="46" t="s">
        <v>101</v>
      </c>
      <c r="D268" s="46" t="s">
        <v>1</v>
      </c>
      <c r="E268" s="46"/>
      <c r="F268" s="72"/>
      <c r="G268" s="60">
        <f>G269</f>
        <v>0</v>
      </c>
    </row>
    <row r="269" spans="1:7" s="2" customFormat="1" x14ac:dyDescent="0.25">
      <c r="A269" s="75" t="s">
        <v>226</v>
      </c>
      <c r="B269" s="46" t="s">
        <v>3</v>
      </c>
      <c r="C269" s="46" t="s">
        <v>101</v>
      </c>
      <c r="D269" s="46" t="s">
        <v>1</v>
      </c>
      <c r="E269" s="46" t="s">
        <v>305</v>
      </c>
      <c r="F269" s="72"/>
      <c r="G269" s="60">
        <f>G270</f>
        <v>0</v>
      </c>
    </row>
    <row r="270" spans="1:7" s="2" customFormat="1" x14ac:dyDescent="0.25">
      <c r="A270" s="75" t="s">
        <v>9</v>
      </c>
      <c r="B270" s="46" t="s">
        <v>3</v>
      </c>
      <c r="C270" s="46" t="s">
        <v>101</v>
      </c>
      <c r="D270" s="46" t="s">
        <v>1</v>
      </c>
      <c r="E270" s="46" t="s">
        <v>305</v>
      </c>
      <c r="F270" s="72" t="s">
        <v>25</v>
      </c>
      <c r="G270" s="60"/>
    </row>
    <row r="271" spans="1:7" s="2" customFormat="1" ht="31.2" x14ac:dyDescent="0.25">
      <c r="A271" s="70" t="s">
        <v>371</v>
      </c>
      <c r="B271" s="46" t="s">
        <v>4</v>
      </c>
      <c r="C271" s="46"/>
      <c r="D271" s="46"/>
      <c r="E271" s="46"/>
      <c r="F271" s="72"/>
      <c r="G271" s="60">
        <f>SUM(G272+G285+G314)</f>
        <v>254989.69999999998</v>
      </c>
    </row>
    <row r="272" spans="1:7" s="2" customFormat="1" ht="46.8" x14ac:dyDescent="0.25">
      <c r="A272" s="70" t="s">
        <v>154</v>
      </c>
      <c r="B272" s="46" t="s">
        <v>4</v>
      </c>
      <c r="C272" s="46" t="s">
        <v>58</v>
      </c>
      <c r="D272" s="46"/>
      <c r="E272" s="46"/>
      <c r="F272" s="72"/>
      <c r="G272" s="60">
        <f>SUM(G273+G282)</f>
        <v>7200.7</v>
      </c>
    </row>
    <row r="273" spans="1:7" s="2" customFormat="1" ht="46.8" x14ac:dyDescent="0.25">
      <c r="A273" s="70" t="s">
        <v>372</v>
      </c>
      <c r="B273" s="46" t="s">
        <v>4</v>
      </c>
      <c r="C273" s="46" t="s">
        <v>58</v>
      </c>
      <c r="D273" s="46" t="s">
        <v>0</v>
      </c>
      <c r="E273" s="46"/>
      <c r="F273" s="72"/>
      <c r="G273" s="60">
        <f>SUM(G274+G278+G280)</f>
        <v>7200.7</v>
      </c>
    </row>
    <row r="274" spans="1:7" s="2" customFormat="1" x14ac:dyDescent="0.25">
      <c r="A274" s="70" t="s">
        <v>26</v>
      </c>
      <c r="B274" s="46" t="s">
        <v>4</v>
      </c>
      <c r="C274" s="46" t="s">
        <v>58</v>
      </c>
      <c r="D274" s="46" t="s">
        <v>0</v>
      </c>
      <c r="E274" s="46" t="s">
        <v>41</v>
      </c>
      <c r="F274" s="72"/>
      <c r="G274" s="60">
        <f>SUM(G275:G277)</f>
        <v>7171.5999999999995</v>
      </c>
    </row>
    <row r="275" spans="1:7" s="2" customFormat="1" ht="31.2" x14ac:dyDescent="0.25">
      <c r="A275" s="73" t="s">
        <v>18</v>
      </c>
      <c r="B275" s="46" t="s">
        <v>4</v>
      </c>
      <c r="C275" s="46" t="s">
        <v>58</v>
      </c>
      <c r="D275" s="46" t="s">
        <v>0</v>
      </c>
      <c r="E275" s="46" t="s">
        <v>41</v>
      </c>
      <c r="F275" s="72" t="s">
        <v>19</v>
      </c>
      <c r="G275" s="60">
        <v>6850.4</v>
      </c>
    </row>
    <row r="276" spans="1:7" s="2" customFormat="1" ht="31.2" x14ac:dyDescent="0.25">
      <c r="A276" s="73" t="s">
        <v>115</v>
      </c>
      <c r="B276" s="46" t="s">
        <v>4</v>
      </c>
      <c r="C276" s="46" t="s">
        <v>58</v>
      </c>
      <c r="D276" s="46" t="s">
        <v>0</v>
      </c>
      <c r="E276" s="46" t="s">
        <v>41</v>
      </c>
      <c r="F276" s="72" t="s">
        <v>20</v>
      </c>
      <c r="G276" s="60">
        <v>320.39999999999998</v>
      </c>
    </row>
    <row r="277" spans="1:7" s="2" customFormat="1" x14ac:dyDescent="0.25">
      <c r="A277" s="73" t="s">
        <v>21</v>
      </c>
      <c r="B277" s="46" t="s">
        <v>4</v>
      </c>
      <c r="C277" s="46" t="s">
        <v>58</v>
      </c>
      <c r="D277" s="46" t="s">
        <v>0</v>
      </c>
      <c r="E277" s="46" t="s">
        <v>41</v>
      </c>
      <c r="F277" s="72" t="s">
        <v>22</v>
      </c>
      <c r="G277" s="60">
        <v>0.8</v>
      </c>
    </row>
    <row r="278" spans="1:7" s="2" customFormat="1" ht="31.2" x14ac:dyDescent="0.25">
      <c r="A278" s="73" t="s">
        <v>228</v>
      </c>
      <c r="B278" s="46" t="s">
        <v>4</v>
      </c>
      <c r="C278" s="46" t="s">
        <v>58</v>
      </c>
      <c r="D278" s="46" t="s">
        <v>0</v>
      </c>
      <c r="E278" s="46" t="s">
        <v>229</v>
      </c>
      <c r="F278" s="72"/>
      <c r="G278" s="60">
        <f>SUM(G279)</f>
        <v>20.100000000000001</v>
      </c>
    </row>
    <row r="279" spans="1:7" s="2" customFormat="1" ht="31.2" x14ac:dyDescent="0.25">
      <c r="A279" s="73" t="s">
        <v>115</v>
      </c>
      <c r="B279" s="46" t="s">
        <v>4</v>
      </c>
      <c r="C279" s="46" t="s">
        <v>58</v>
      </c>
      <c r="D279" s="46" t="s">
        <v>0</v>
      </c>
      <c r="E279" s="46" t="s">
        <v>229</v>
      </c>
      <c r="F279" s="72" t="s">
        <v>20</v>
      </c>
      <c r="G279" s="60">
        <v>20.100000000000001</v>
      </c>
    </row>
    <row r="280" spans="1:7" s="2" customFormat="1" x14ac:dyDescent="0.25">
      <c r="A280" s="73" t="s">
        <v>234</v>
      </c>
      <c r="B280" s="46" t="s">
        <v>4</v>
      </c>
      <c r="C280" s="46" t="s">
        <v>58</v>
      </c>
      <c r="D280" s="46" t="s">
        <v>0</v>
      </c>
      <c r="E280" s="46" t="s">
        <v>235</v>
      </c>
      <c r="F280" s="72"/>
      <c r="G280" s="60">
        <f>SUM(G281)</f>
        <v>9</v>
      </c>
    </row>
    <row r="281" spans="1:7" s="2" customFormat="1" ht="31.2" x14ac:dyDescent="0.25">
      <c r="A281" s="73" t="s">
        <v>115</v>
      </c>
      <c r="B281" s="46" t="s">
        <v>4</v>
      </c>
      <c r="C281" s="46" t="s">
        <v>58</v>
      </c>
      <c r="D281" s="46" t="s">
        <v>0</v>
      </c>
      <c r="E281" s="46" t="s">
        <v>235</v>
      </c>
      <c r="F281" s="72" t="s">
        <v>20</v>
      </c>
      <c r="G281" s="60">
        <v>9</v>
      </c>
    </row>
    <row r="282" spans="1:7" s="2" customFormat="1" ht="31.2" x14ac:dyDescent="0.25">
      <c r="A282" s="70" t="s">
        <v>283</v>
      </c>
      <c r="B282" s="46" t="s">
        <v>4</v>
      </c>
      <c r="C282" s="46" t="s">
        <v>58</v>
      </c>
      <c r="D282" s="46" t="s">
        <v>1</v>
      </c>
      <c r="E282" s="46"/>
      <c r="F282" s="72"/>
      <c r="G282" s="60">
        <f>SUM(G283)</f>
        <v>0</v>
      </c>
    </row>
    <row r="283" spans="1:7" s="2" customFormat="1" x14ac:dyDescent="0.25">
      <c r="A283" s="70" t="s">
        <v>280</v>
      </c>
      <c r="B283" s="46" t="s">
        <v>4</v>
      </c>
      <c r="C283" s="46" t="s">
        <v>58</v>
      </c>
      <c r="D283" s="46" t="s">
        <v>1</v>
      </c>
      <c r="E283" s="46" t="s">
        <v>281</v>
      </c>
      <c r="F283" s="72"/>
      <c r="G283" s="60">
        <f>SUM(G284)</f>
        <v>0</v>
      </c>
    </row>
    <row r="284" spans="1:7" s="2" customFormat="1" ht="38.4" customHeight="1" x14ac:dyDescent="0.25">
      <c r="A284" s="73" t="s">
        <v>110</v>
      </c>
      <c r="B284" s="46" t="s">
        <v>4</v>
      </c>
      <c r="C284" s="46" t="s">
        <v>58</v>
      </c>
      <c r="D284" s="46" t="s">
        <v>1</v>
      </c>
      <c r="E284" s="46" t="s">
        <v>281</v>
      </c>
      <c r="F284" s="72" t="s">
        <v>111</v>
      </c>
      <c r="G284" s="60">
        <f>465-465</f>
        <v>0</v>
      </c>
    </row>
    <row r="285" spans="1:7" s="2" customFormat="1" x14ac:dyDescent="0.25">
      <c r="A285" s="70" t="s">
        <v>155</v>
      </c>
      <c r="B285" s="46" t="s">
        <v>4</v>
      </c>
      <c r="C285" s="46" t="s">
        <v>93</v>
      </c>
      <c r="D285" s="46"/>
      <c r="E285" s="46"/>
      <c r="F285" s="72"/>
      <c r="G285" s="60">
        <f>SUM(G286)</f>
        <v>244538.99999999997</v>
      </c>
    </row>
    <row r="286" spans="1:7" s="2" customFormat="1" ht="31.2" x14ac:dyDescent="0.25">
      <c r="A286" s="80" t="s">
        <v>94</v>
      </c>
      <c r="B286" s="46" t="s">
        <v>4</v>
      </c>
      <c r="C286" s="46" t="s">
        <v>93</v>
      </c>
      <c r="D286" s="46" t="s">
        <v>0</v>
      </c>
      <c r="E286" s="46"/>
      <c r="F286" s="72"/>
      <c r="G286" s="60">
        <f>SUM(G287+G298+G302+G294+G308+G310+G292+G304+G306+G300+G312)</f>
        <v>244538.99999999997</v>
      </c>
    </row>
    <row r="287" spans="1:7" s="2" customFormat="1" ht="62.4" x14ac:dyDescent="0.25">
      <c r="A287" s="76" t="s">
        <v>106</v>
      </c>
      <c r="B287" s="46" t="s">
        <v>4</v>
      </c>
      <c r="C287" s="46" t="s">
        <v>93</v>
      </c>
      <c r="D287" s="46" t="s">
        <v>0</v>
      </c>
      <c r="E287" s="46" t="s">
        <v>51</v>
      </c>
      <c r="F287" s="72"/>
      <c r="G287" s="60">
        <f>SUM(G288:G291)</f>
        <v>239947.59999999998</v>
      </c>
    </row>
    <row r="288" spans="1:7" s="2" customFormat="1" ht="31.2" x14ac:dyDescent="0.25">
      <c r="A288" s="73" t="s">
        <v>18</v>
      </c>
      <c r="B288" s="46" t="s">
        <v>4</v>
      </c>
      <c r="C288" s="46" t="s">
        <v>93</v>
      </c>
      <c r="D288" s="46" t="s">
        <v>0</v>
      </c>
      <c r="E288" s="46" t="s">
        <v>51</v>
      </c>
      <c r="F288" s="72" t="s">
        <v>19</v>
      </c>
      <c r="G288" s="60">
        <v>30470.6</v>
      </c>
    </row>
    <row r="289" spans="1:7" s="2" customFormat="1" ht="31.2" x14ac:dyDescent="0.25">
      <c r="A289" s="73" t="s">
        <v>115</v>
      </c>
      <c r="B289" s="46" t="s">
        <v>4</v>
      </c>
      <c r="C289" s="46" t="s">
        <v>93</v>
      </c>
      <c r="D289" s="46" t="s">
        <v>0</v>
      </c>
      <c r="E289" s="46" t="s">
        <v>51</v>
      </c>
      <c r="F289" s="72" t="s">
        <v>20</v>
      </c>
      <c r="G289" s="60">
        <v>1178.5999999999999</v>
      </c>
    </row>
    <row r="290" spans="1:7" s="2" customFormat="1" ht="46.8" x14ac:dyDescent="0.25">
      <c r="A290" s="73" t="s">
        <v>110</v>
      </c>
      <c r="B290" s="46" t="s">
        <v>4</v>
      </c>
      <c r="C290" s="46" t="s">
        <v>93</v>
      </c>
      <c r="D290" s="46" t="s">
        <v>0</v>
      </c>
      <c r="E290" s="46" t="s">
        <v>51</v>
      </c>
      <c r="F290" s="72" t="s">
        <v>111</v>
      </c>
      <c r="G290" s="60">
        <v>208297.4</v>
      </c>
    </row>
    <row r="291" spans="1:7" s="2" customFormat="1" x14ac:dyDescent="0.25">
      <c r="A291" s="73" t="s">
        <v>21</v>
      </c>
      <c r="B291" s="46" t="s">
        <v>4</v>
      </c>
      <c r="C291" s="46" t="s">
        <v>93</v>
      </c>
      <c r="D291" s="46" t="s">
        <v>0</v>
      </c>
      <c r="E291" s="46" t="s">
        <v>51</v>
      </c>
      <c r="F291" s="72" t="s">
        <v>22</v>
      </c>
      <c r="G291" s="60">
        <v>1</v>
      </c>
    </row>
    <row r="292" spans="1:7" s="2" customFormat="1" x14ac:dyDescent="0.25">
      <c r="A292" s="73" t="s">
        <v>280</v>
      </c>
      <c r="B292" s="46" t="s">
        <v>4</v>
      </c>
      <c r="C292" s="46" t="s">
        <v>93</v>
      </c>
      <c r="D292" s="46" t="s">
        <v>0</v>
      </c>
      <c r="E292" s="46" t="s">
        <v>281</v>
      </c>
      <c r="F292" s="72"/>
      <c r="G292" s="60">
        <f>SUM(G293)</f>
        <v>0</v>
      </c>
    </row>
    <row r="293" spans="1:7" s="2" customFormat="1" ht="31.2" x14ac:dyDescent="0.25">
      <c r="A293" s="73" t="s">
        <v>121</v>
      </c>
      <c r="B293" s="46" t="s">
        <v>4</v>
      </c>
      <c r="C293" s="46" t="s">
        <v>93</v>
      </c>
      <c r="D293" s="46" t="s">
        <v>0</v>
      </c>
      <c r="E293" s="46" t="s">
        <v>281</v>
      </c>
      <c r="F293" s="72" t="s">
        <v>111</v>
      </c>
      <c r="G293" s="60"/>
    </row>
    <row r="294" spans="1:7" s="2" customFormat="1" ht="37.200000000000003" customHeight="1" x14ac:dyDescent="0.25">
      <c r="A294" s="70" t="s">
        <v>373</v>
      </c>
      <c r="B294" s="46" t="s">
        <v>4</v>
      </c>
      <c r="C294" s="46" t="s">
        <v>93</v>
      </c>
      <c r="D294" s="46" t="s">
        <v>0</v>
      </c>
      <c r="E294" s="46" t="s">
        <v>131</v>
      </c>
      <c r="F294" s="72"/>
      <c r="G294" s="60">
        <f>G295+G297+G296</f>
        <v>1766</v>
      </c>
    </row>
    <row r="295" spans="1:7" s="2" customFormat="1" ht="31.2" x14ac:dyDescent="0.25">
      <c r="A295" s="73" t="s">
        <v>115</v>
      </c>
      <c r="B295" s="46" t="s">
        <v>4</v>
      </c>
      <c r="C295" s="46" t="s">
        <v>93</v>
      </c>
      <c r="D295" s="46" t="s">
        <v>0</v>
      </c>
      <c r="E295" s="46" t="s">
        <v>131</v>
      </c>
      <c r="F295" s="72" t="s">
        <v>20</v>
      </c>
      <c r="G295" s="60">
        <v>750</v>
      </c>
    </row>
    <row r="296" spans="1:7" s="2" customFormat="1" x14ac:dyDescent="0.25">
      <c r="A296" s="73" t="s">
        <v>117</v>
      </c>
      <c r="B296" s="46" t="s">
        <v>4</v>
      </c>
      <c r="C296" s="46" t="s">
        <v>93</v>
      </c>
      <c r="D296" s="46" t="s">
        <v>0</v>
      </c>
      <c r="E296" s="46" t="s">
        <v>131</v>
      </c>
      <c r="F296" s="72" t="s">
        <v>109</v>
      </c>
      <c r="G296" s="60">
        <v>1016</v>
      </c>
    </row>
    <row r="297" spans="1:7" s="2" customFormat="1" ht="31.2" x14ac:dyDescent="0.25">
      <c r="A297" s="75" t="s">
        <v>121</v>
      </c>
      <c r="B297" s="46" t="s">
        <v>4</v>
      </c>
      <c r="C297" s="46" t="s">
        <v>93</v>
      </c>
      <c r="D297" s="46" t="s">
        <v>0</v>
      </c>
      <c r="E297" s="46" t="s">
        <v>131</v>
      </c>
      <c r="F297" s="72" t="s">
        <v>111</v>
      </c>
      <c r="G297" s="60"/>
    </row>
    <row r="298" spans="1:7" s="2" customFormat="1" ht="37.200000000000003" customHeight="1" x14ac:dyDescent="0.25">
      <c r="A298" s="70" t="s">
        <v>156</v>
      </c>
      <c r="B298" s="46" t="s">
        <v>4</v>
      </c>
      <c r="C298" s="46" t="s">
        <v>93</v>
      </c>
      <c r="D298" s="46" t="s">
        <v>0</v>
      </c>
      <c r="E298" s="46" t="s">
        <v>95</v>
      </c>
      <c r="F298" s="72"/>
      <c r="G298" s="60">
        <f>SUM(G299:G299)</f>
        <v>0</v>
      </c>
    </row>
    <row r="299" spans="1:7" s="2" customFormat="1" ht="31.2" x14ac:dyDescent="0.25">
      <c r="A299" s="75" t="s">
        <v>121</v>
      </c>
      <c r="B299" s="46" t="s">
        <v>4</v>
      </c>
      <c r="C299" s="46" t="s">
        <v>93</v>
      </c>
      <c r="D299" s="46" t="s">
        <v>0</v>
      </c>
      <c r="E299" s="46" t="s">
        <v>95</v>
      </c>
      <c r="F299" s="72" t="s">
        <v>111</v>
      </c>
      <c r="G299" s="60"/>
    </row>
    <row r="300" spans="1:7" s="2" customFormat="1" x14ac:dyDescent="0.25">
      <c r="A300" s="75" t="s">
        <v>293</v>
      </c>
      <c r="B300" s="46" t="s">
        <v>4</v>
      </c>
      <c r="C300" s="46" t="s">
        <v>93</v>
      </c>
      <c r="D300" s="46" t="s">
        <v>0</v>
      </c>
      <c r="E300" s="46" t="s">
        <v>292</v>
      </c>
      <c r="F300" s="72"/>
      <c r="G300" s="60">
        <f>G301</f>
        <v>0</v>
      </c>
    </row>
    <row r="301" spans="1:7" s="2" customFormat="1" ht="31.2" x14ac:dyDescent="0.25">
      <c r="A301" s="75" t="s">
        <v>121</v>
      </c>
      <c r="B301" s="46" t="s">
        <v>4</v>
      </c>
      <c r="C301" s="46" t="s">
        <v>93</v>
      </c>
      <c r="D301" s="46" t="s">
        <v>0</v>
      </c>
      <c r="E301" s="46" t="s">
        <v>292</v>
      </c>
      <c r="F301" s="72" t="s">
        <v>111</v>
      </c>
      <c r="G301" s="60"/>
    </row>
    <row r="302" spans="1:7" s="2" customFormat="1" ht="109.2" x14ac:dyDescent="0.25">
      <c r="A302" s="81" t="s">
        <v>217</v>
      </c>
      <c r="B302" s="46" t="s">
        <v>4</v>
      </c>
      <c r="C302" s="46" t="s">
        <v>93</v>
      </c>
      <c r="D302" s="46" t="s">
        <v>0</v>
      </c>
      <c r="E302" s="46" t="s">
        <v>96</v>
      </c>
      <c r="F302" s="72"/>
      <c r="G302" s="60">
        <f>SUM(G303:G303)</f>
        <v>687.5</v>
      </c>
    </row>
    <row r="303" spans="1:7" s="2" customFormat="1" ht="31.2" x14ac:dyDescent="0.25">
      <c r="A303" s="73" t="s">
        <v>116</v>
      </c>
      <c r="B303" s="46" t="s">
        <v>4</v>
      </c>
      <c r="C303" s="46" t="s">
        <v>93</v>
      </c>
      <c r="D303" s="46" t="s">
        <v>0</v>
      </c>
      <c r="E303" s="46" t="s">
        <v>96</v>
      </c>
      <c r="F303" s="72" t="s">
        <v>111</v>
      </c>
      <c r="G303" s="60">
        <v>687.5</v>
      </c>
    </row>
    <row r="304" spans="1:7" s="2" customFormat="1" ht="31.2" x14ac:dyDescent="0.25">
      <c r="A304" s="73" t="s">
        <v>193</v>
      </c>
      <c r="B304" s="46" t="s">
        <v>4</v>
      </c>
      <c r="C304" s="46" t="s">
        <v>93</v>
      </c>
      <c r="D304" s="46" t="s">
        <v>0</v>
      </c>
      <c r="E304" s="46" t="s">
        <v>259</v>
      </c>
      <c r="F304" s="72"/>
      <c r="G304" s="60">
        <f>G305</f>
        <v>0</v>
      </c>
    </row>
    <row r="305" spans="1:7" s="2" customFormat="1" ht="33.6" customHeight="1" x14ac:dyDescent="0.25">
      <c r="A305" s="73" t="s">
        <v>110</v>
      </c>
      <c r="B305" s="46" t="s">
        <v>4</v>
      </c>
      <c r="C305" s="46" t="s">
        <v>93</v>
      </c>
      <c r="D305" s="46" t="s">
        <v>0</v>
      </c>
      <c r="E305" s="46" t="s">
        <v>259</v>
      </c>
      <c r="F305" s="72" t="s">
        <v>111</v>
      </c>
      <c r="G305" s="60"/>
    </row>
    <row r="306" spans="1:7" s="2" customFormat="1" ht="84.6" customHeight="1" x14ac:dyDescent="0.25">
      <c r="A306" s="73" t="s">
        <v>341</v>
      </c>
      <c r="B306" s="46" t="s">
        <v>4</v>
      </c>
      <c r="C306" s="46" t="s">
        <v>93</v>
      </c>
      <c r="D306" s="46" t="s">
        <v>0</v>
      </c>
      <c r="E306" s="46" t="s">
        <v>340</v>
      </c>
      <c r="F306" s="72"/>
      <c r="G306" s="60">
        <f>G307</f>
        <v>0</v>
      </c>
    </row>
    <row r="307" spans="1:7" s="2" customFormat="1" ht="31.2" x14ac:dyDescent="0.25">
      <c r="A307" s="73" t="s">
        <v>116</v>
      </c>
      <c r="B307" s="46" t="s">
        <v>4</v>
      </c>
      <c r="C307" s="46" t="s">
        <v>93</v>
      </c>
      <c r="D307" s="46" t="s">
        <v>0</v>
      </c>
      <c r="E307" s="46" t="s">
        <v>340</v>
      </c>
      <c r="F307" s="72" t="s">
        <v>111</v>
      </c>
      <c r="G307" s="60"/>
    </row>
    <row r="308" spans="1:7" s="2" customFormat="1" ht="31.2" x14ac:dyDescent="0.25">
      <c r="A308" s="73" t="s">
        <v>200</v>
      </c>
      <c r="B308" s="46" t="s">
        <v>4</v>
      </c>
      <c r="C308" s="46" t="s">
        <v>93</v>
      </c>
      <c r="D308" s="46" t="s">
        <v>0</v>
      </c>
      <c r="E308" s="46" t="s">
        <v>198</v>
      </c>
      <c r="F308" s="72"/>
      <c r="G308" s="60">
        <f>G309</f>
        <v>2137.9</v>
      </c>
    </row>
    <row r="309" spans="1:7" s="2" customFormat="1" ht="31.2" x14ac:dyDescent="0.25">
      <c r="A309" s="73" t="s">
        <v>116</v>
      </c>
      <c r="B309" s="46" t="s">
        <v>4</v>
      </c>
      <c r="C309" s="46" t="s">
        <v>93</v>
      </c>
      <c r="D309" s="46" t="s">
        <v>0</v>
      </c>
      <c r="E309" s="46" t="s">
        <v>198</v>
      </c>
      <c r="F309" s="72" t="s">
        <v>111</v>
      </c>
      <c r="G309" s="60">
        <v>2137.9</v>
      </c>
    </row>
    <row r="310" spans="1:7" s="2" customFormat="1" ht="96.75" customHeight="1" x14ac:dyDescent="0.25">
      <c r="A310" s="73" t="s">
        <v>356</v>
      </c>
      <c r="B310" s="46" t="s">
        <v>4</v>
      </c>
      <c r="C310" s="46" t="s">
        <v>93</v>
      </c>
      <c r="D310" s="46" t="s">
        <v>0</v>
      </c>
      <c r="E310" s="46" t="s">
        <v>258</v>
      </c>
      <c r="F310" s="72"/>
      <c r="G310" s="60">
        <f>G311</f>
        <v>0</v>
      </c>
    </row>
    <row r="311" spans="1:7" s="2" customFormat="1" ht="31.2" x14ac:dyDescent="0.25">
      <c r="A311" s="73" t="s">
        <v>116</v>
      </c>
      <c r="B311" s="46" t="s">
        <v>4</v>
      </c>
      <c r="C311" s="46" t="s">
        <v>93</v>
      </c>
      <c r="D311" s="46" t="s">
        <v>0</v>
      </c>
      <c r="E311" s="46" t="s">
        <v>258</v>
      </c>
      <c r="F311" s="72" t="s">
        <v>111</v>
      </c>
      <c r="G311" s="60"/>
    </row>
    <row r="312" spans="1:7" s="2" customFormat="1" ht="46.8" x14ac:dyDescent="0.25">
      <c r="A312" s="73" t="s">
        <v>297</v>
      </c>
      <c r="B312" s="46" t="s">
        <v>4</v>
      </c>
      <c r="C312" s="46" t="s">
        <v>93</v>
      </c>
      <c r="D312" s="46" t="s">
        <v>0</v>
      </c>
      <c r="E312" s="46" t="s">
        <v>296</v>
      </c>
      <c r="F312" s="72"/>
      <c r="G312" s="60">
        <f>G313</f>
        <v>0</v>
      </c>
    </row>
    <row r="313" spans="1:7" s="2" customFormat="1" ht="31.2" x14ac:dyDescent="0.25">
      <c r="A313" s="73" t="s">
        <v>116</v>
      </c>
      <c r="B313" s="46" t="s">
        <v>4</v>
      </c>
      <c r="C313" s="46" t="s">
        <v>93</v>
      </c>
      <c r="D313" s="46" t="s">
        <v>0</v>
      </c>
      <c r="E313" s="46" t="s">
        <v>296</v>
      </c>
      <c r="F313" s="72" t="s">
        <v>111</v>
      </c>
      <c r="G313" s="60"/>
    </row>
    <row r="314" spans="1:7" s="2" customFormat="1" x14ac:dyDescent="0.25">
      <c r="A314" s="70" t="s">
        <v>157</v>
      </c>
      <c r="B314" s="46" t="s">
        <v>4</v>
      </c>
      <c r="C314" s="46" t="s">
        <v>101</v>
      </c>
      <c r="D314" s="46"/>
      <c r="E314" s="46"/>
      <c r="F314" s="72"/>
      <c r="G314" s="60">
        <f>G315</f>
        <v>3250</v>
      </c>
    </row>
    <row r="315" spans="1:7" s="2" customFormat="1" ht="46.8" x14ac:dyDescent="0.25">
      <c r="A315" s="70" t="s">
        <v>133</v>
      </c>
      <c r="B315" s="46" t="s">
        <v>4</v>
      </c>
      <c r="C315" s="46" t="s">
        <v>101</v>
      </c>
      <c r="D315" s="46" t="s">
        <v>0</v>
      </c>
      <c r="E315" s="46"/>
      <c r="F315" s="72"/>
      <c r="G315" s="60">
        <f>G316</f>
        <v>3250</v>
      </c>
    </row>
    <row r="316" spans="1:7" s="2" customFormat="1" ht="46.8" x14ac:dyDescent="0.25">
      <c r="A316" s="70" t="s">
        <v>374</v>
      </c>
      <c r="B316" s="46" t="s">
        <v>4</v>
      </c>
      <c r="C316" s="46" t="s">
        <v>101</v>
      </c>
      <c r="D316" s="46" t="s">
        <v>0</v>
      </c>
      <c r="E316" s="46" t="s">
        <v>132</v>
      </c>
      <c r="F316" s="72"/>
      <c r="G316" s="60">
        <f>G317+G318+G319+G320</f>
        <v>3250</v>
      </c>
    </row>
    <row r="317" spans="1:7" s="2" customFormat="1" ht="62.4" x14ac:dyDescent="0.25">
      <c r="A317" s="70" t="s">
        <v>114</v>
      </c>
      <c r="B317" s="46" t="s">
        <v>4</v>
      </c>
      <c r="C317" s="46" t="s">
        <v>101</v>
      </c>
      <c r="D317" s="46" t="s">
        <v>0</v>
      </c>
      <c r="E317" s="46" t="s">
        <v>132</v>
      </c>
      <c r="F317" s="72" t="s">
        <v>19</v>
      </c>
      <c r="G317" s="60"/>
    </row>
    <row r="318" spans="1:7" s="2" customFormat="1" ht="31.2" x14ac:dyDescent="0.25">
      <c r="A318" s="73" t="s">
        <v>115</v>
      </c>
      <c r="B318" s="46" t="s">
        <v>4</v>
      </c>
      <c r="C318" s="46" t="s">
        <v>101</v>
      </c>
      <c r="D318" s="46" t="s">
        <v>0</v>
      </c>
      <c r="E318" s="46" t="s">
        <v>132</v>
      </c>
      <c r="F318" s="72" t="s">
        <v>20</v>
      </c>
      <c r="G318" s="60">
        <v>2700</v>
      </c>
    </row>
    <row r="319" spans="1:7" s="2" customFormat="1" x14ac:dyDescent="0.25">
      <c r="A319" s="73" t="s">
        <v>117</v>
      </c>
      <c r="B319" s="46" t="s">
        <v>4</v>
      </c>
      <c r="C319" s="46" t="s">
        <v>101</v>
      </c>
      <c r="D319" s="46" t="s">
        <v>0</v>
      </c>
      <c r="E319" s="46" t="s">
        <v>132</v>
      </c>
      <c r="F319" s="72" t="s">
        <v>109</v>
      </c>
      <c r="G319" s="60"/>
    </row>
    <row r="320" spans="1:7" s="2" customFormat="1" ht="31.2" x14ac:dyDescent="0.25">
      <c r="A320" s="73" t="s">
        <v>121</v>
      </c>
      <c r="B320" s="46" t="s">
        <v>4</v>
      </c>
      <c r="C320" s="46" t="s">
        <v>101</v>
      </c>
      <c r="D320" s="46" t="s">
        <v>0</v>
      </c>
      <c r="E320" s="46" t="s">
        <v>132</v>
      </c>
      <c r="F320" s="72" t="s">
        <v>111</v>
      </c>
      <c r="G320" s="60">
        <v>550</v>
      </c>
    </row>
    <row r="321" spans="1:7" s="2" customFormat="1" ht="31.2" x14ac:dyDescent="0.25">
      <c r="A321" s="70" t="s">
        <v>375</v>
      </c>
      <c r="B321" s="46" t="s">
        <v>10</v>
      </c>
      <c r="C321" s="46"/>
      <c r="D321" s="46"/>
      <c r="E321" s="46"/>
      <c r="F321" s="46"/>
      <c r="G321" s="60">
        <f>SUM(G322+G359+G363)</f>
        <v>374150.2</v>
      </c>
    </row>
    <row r="322" spans="1:7" s="2" customFormat="1" ht="31.2" x14ac:dyDescent="0.25">
      <c r="A322" s="82" t="s">
        <v>376</v>
      </c>
      <c r="B322" s="46" t="s">
        <v>10</v>
      </c>
      <c r="C322" s="46" t="s">
        <v>58</v>
      </c>
      <c r="D322" s="46"/>
      <c r="E322" s="46"/>
      <c r="F322" s="46"/>
      <c r="G322" s="60">
        <f>SUM(G323+G340+G353+G356)</f>
        <v>128947.7</v>
      </c>
    </row>
    <row r="323" spans="1:7" s="2" customFormat="1" ht="46.8" x14ac:dyDescent="0.25">
      <c r="A323" s="70" t="s">
        <v>377</v>
      </c>
      <c r="B323" s="46" t="s">
        <v>10</v>
      </c>
      <c r="C323" s="46" t="s">
        <v>58</v>
      </c>
      <c r="D323" s="46" t="s">
        <v>0</v>
      </c>
      <c r="E323" s="46"/>
      <c r="F323" s="72"/>
      <c r="G323" s="60">
        <f>SUM(G328+G331+G334+G336+G326+G324+G338)</f>
        <v>3985.6</v>
      </c>
    </row>
    <row r="324" spans="1:7" s="2" customFormat="1" ht="31.2" x14ac:dyDescent="0.25">
      <c r="A324" s="70" t="s">
        <v>362</v>
      </c>
      <c r="B324" s="46" t="s">
        <v>10</v>
      </c>
      <c r="C324" s="46" t="s">
        <v>58</v>
      </c>
      <c r="D324" s="46" t="s">
        <v>0</v>
      </c>
      <c r="E324" s="46" t="s">
        <v>363</v>
      </c>
      <c r="F324" s="72"/>
      <c r="G324" s="60">
        <f>G325</f>
        <v>0</v>
      </c>
    </row>
    <row r="325" spans="1:7" s="2" customFormat="1" ht="31.2" x14ac:dyDescent="0.25">
      <c r="A325" s="70" t="s">
        <v>121</v>
      </c>
      <c r="B325" s="46" t="s">
        <v>10</v>
      </c>
      <c r="C325" s="46" t="s">
        <v>58</v>
      </c>
      <c r="D325" s="46" t="s">
        <v>0</v>
      </c>
      <c r="E325" s="46" t="s">
        <v>363</v>
      </c>
      <c r="F325" s="72" t="s">
        <v>111</v>
      </c>
      <c r="G325" s="60"/>
    </row>
    <row r="326" spans="1:7" s="2" customFormat="1" ht="124.8" x14ac:dyDescent="0.25">
      <c r="A326" s="45" t="s">
        <v>354</v>
      </c>
      <c r="B326" s="46" t="s">
        <v>10</v>
      </c>
      <c r="C326" s="46" t="s">
        <v>58</v>
      </c>
      <c r="D326" s="46" t="s">
        <v>0</v>
      </c>
      <c r="E326" s="46" t="s">
        <v>120</v>
      </c>
      <c r="F326" s="72"/>
      <c r="G326" s="60">
        <f>SUM(G327)</f>
        <v>252</v>
      </c>
    </row>
    <row r="327" spans="1:7" s="2" customFormat="1" ht="31.2" x14ac:dyDescent="0.25">
      <c r="A327" s="45" t="s">
        <v>18</v>
      </c>
      <c r="B327" s="46" t="s">
        <v>10</v>
      </c>
      <c r="C327" s="46" t="s">
        <v>58</v>
      </c>
      <c r="D327" s="46" t="s">
        <v>0</v>
      </c>
      <c r="E327" s="46" t="s">
        <v>120</v>
      </c>
      <c r="F327" s="72" t="s">
        <v>19</v>
      </c>
      <c r="G327" s="60">
        <v>252</v>
      </c>
    </row>
    <row r="328" spans="1:7" s="2" customFormat="1" ht="46.8" x14ac:dyDescent="0.25">
      <c r="A328" s="73" t="s">
        <v>173</v>
      </c>
      <c r="B328" s="46" t="s">
        <v>10</v>
      </c>
      <c r="C328" s="46" t="s">
        <v>58</v>
      </c>
      <c r="D328" s="46" t="s">
        <v>0</v>
      </c>
      <c r="E328" s="46" t="s">
        <v>172</v>
      </c>
      <c r="F328" s="72"/>
      <c r="G328" s="60">
        <f>SUM(G329:G330)</f>
        <v>1866.8</v>
      </c>
    </row>
    <row r="329" spans="1:7" s="2" customFormat="1" ht="62.4" x14ac:dyDescent="0.25">
      <c r="A329" s="73" t="s">
        <v>114</v>
      </c>
      <c r="B329" s="46" t="s">
        <v>10</v>
      </c>
      <c r="C329" s="46" t="s">
        <v>58</v>
      </c>
      <c r="D329" s="46" t="s">
        <v>0</v>
      </c>
      <c r="E329" s="46" t="s">
        <v>172</v>
      </c>
      <c r="F329" s="72" t="s">
        <v>19</v>
      </c>
      <c r="G329" s="60">
        <v>1729.1</v>
      </c>
    </row>
    <row r="330" spans="1:7" s="2" customFormat="1" ht="31.2" x14ac:dyDescent="0.25">
      <c r="A330" s="73" t="s">
        <v>115</v>
      </c>
      <c r="B330" s="46" t="s">
        <v>10</v>
      </c>
      <c r="C330" s="46" t="s">
        <v>58</v>
      </c>
      <c r="D330" s="46" t="s">
        <v>0</v>
      </c>
      <c r="E330" s="46" t="s">
        <v>172</v>
      </c>
      <c r="F330" s="72" t="s">
        <v>20</v>
      </c>
      <c r="G330" s="60">
        <v>137.69999999999999</v>
      </c>
    </row>
    <row r="331" spans="1:7" s="2" customFormat="1" ht="124.8" x14ac:dyDescent="0.25">
      <c r="A331" s="83" t="s">
        <v>180</v>
      </c>
      <c r="B331" s="46" t="s">
        <v>10</v>
      </c>
      <c r="C331" s="46" t="s">
        <v>58</v>
      </c>
      <c r="D331" s="46" t="s">
        <v>0</v>
      </c>
      <c r="E331" s="46" t="s">
        <v>43</v>
      </c>
      <c r="F331" s="72"/>
      <c r="G331" s="60">
        <f>SUM(G332:G333)</f>
        <v>933.40000000000009</v>
      </c>
    </row>
    <row r="332" spans="1:7" s="2" customFormat="1" ht="62.4" x14ac:dyDescent="0.25">
      <c r="A332" s="73" t="s">
        <v>113</v>
      </c>
      <c r="B332" s="46" t="s">
        <v>10</v>
      </c>
      <c r="C332" s="46" t="s">
        <v>58</v>
      </c>
      <c r="D332" s="46" t="s">
        <v>0</v>
      </c>
      <c r="E332" s="46" t="s">
        <v>43</v>
      </c>
      <c r="F332" s="72" t="s">
        <v>19</v>
      </c>
      <c r="G332" s="60">
        <v>849.2</v>
      </c>
    </row>
    <row r="333" spans="1:7" s="2" customFormat="1" ht="31.2" x14ac:dyDescent="0.25">
      <c r="A333" s="73" t="s">
        <v>115</v>
      </c>
      <c r="B333" s="46" t="s">
        <v>10</v>
      </c>
      <c r="C333" s="46" t="s">
        <v>58</v>
      </c>
      <c r="D333" s="46" t="s">
        <v>0</v>
      </c>
      <c r="E333" s="46" t="s">
        <v>43</v>
      </c>
      <c r="F333" s="72" t="s">
        <v>20</v>
      </c>
      <c r="G333" s="60">
        <v>84.2</v>
      </c>
    </row>
    <row r="334" spans="1:7" s="2" customFormat="1" ht="46.8" x14ac:dyDescent="0.25">
      <c r="A334" s="45" t="s">
        <v>299</v>
      </c>
      <c r="B334" s="46" t="s">
        <v>10</v>
      </c>
      <c r="C334" s="46" t="s">
        <v>58</v>
      </c>
      <c r="D334" s="46" t="s">
        <v>0</v>
      </c>
      <c r="E334" s="46" t="s">
        <v>300</v>
      </c>
      <c r="F334" s="72"/>
      <c r="G334" s="60">
        <f>SUM(G335)</f>
        <v>0</v>
      </c>
    </row>
    <row r="335" spans="1:7" s="2" customFormat="1" ht="31.2" x14ac:dyDescent="0.25">
      <c r="A335" s="45" t="s">
        <v>115</v>
      </c>
      <c r="B335" s="46" t="s">
        <v>10</v>
      </c>
      <c r="C335" s="46" t="s">
        <v>58</v>
      </c>
      <c r="D335" s="46" t="s">
        <v>0</v>
      </c>
      <c r="E335" s="46" t="s">
        <v>300</v>
      </c>
      <c r="F335" s="72" t="s">
        <v>20</v>
      </c>
      <c r="G335" s="60">
        <f>26455.6-26455.6</f>
        <v>0</v>
      </c>
    </row>
    <row r="336" spans="1:7" s="2" customFormat="1" ht="63" customHeight="1" x14ac:dyDescent="0.25">
      <c r="A336" s="45" t="s">
        <v>301</v>
      </c>
      <c r="B336" s="46" t="s">
        <v>10</v>
      </c>
      <c r="C336" s="46" t="s">
        <v>58</v>
      </c>
      <c r="D336" s="46" t="s">
        <v>0</v>
      </c>
      <c r="E336" s="46" t="s">
        <v>302</v>
      </c>
      <c r="F336" s="72"/>
      <c r="G336" s="60">
        <f>SUM(G337)</f>
        <v>0</v>
      </c>
    </row>
    <row r="337" spans="1:7" s="2" customFormat="1" ht="31.2" x14ac:dyDescent="0.25">
      <c r="A337" s="45" t="s">
        <v>115</v>
      </c>
      <c r="B337" s="46" t="s">
        <v>10</v>
      </c>
      <c r="C337" s="46" t="s">
        <v>58</v>
      </c>
      <c r="D337" s="46" t="s">
        <v>0</v>
      </c>
      <c r="E337" s="46" t="s">
        <v>302</v>
      </c>
      <c r="F337" s="72" t="s">
        <v>20</v>
      </c>
      <c r="G337" s="60">
        <f>14041.8-14041.8</f>
        <v>0</v>
      </c>
    </row>
    <row r="338" spans="1:7" s="2" customFormat="1" ht="171.6" x14ac:dyDescent="0.25">
      <c r="A338" s="45" t="s">
        <v>477</v>
      </c>
      <c r="B338" s="46" t="s">
        <v>10</v>
      </c>
      <c r="C338" s="46" t="s">
        <v>58</v>
      </c>
      <c r="D338" s="46" t="s">
        <v>0</v>
      </c>
      <c r="E338" s="46" t="s">
        <v>476</v>
      </c>
      <c r="F338" s="72"/>
      <c r="G338" s="60">
        <f>SUM(G339)</f>
        <v>933.4</v>
      </c>
    </row>
    <row r="339" spans="1:7" s="2" customFormat="1" ht="31.2" x14ac:dyDescent="0.25">
      <c r="A339" s="45" t="s">
        <v>18</v>
      </c>
      <c r="B339" s="46" t="s">
        <v>10</v>
      </c>
      <c r="C339" s="46" t="s">
        <v>58</v>
      </c>
      <c r="D339" s="46" t="s">
        <v>0</v>
      </c>
      <c r="E339" s="46" t="s">
        <v>476</v>
      </c>
      <c r="F339" s="72" t="s">
        <v>19</v>
      </c>
      <c r="G339" s="60">
        <v>933.4</v>
      </c>
    </row>
    <row r="340" spans="1:7" s="2" customFormat="1" x14ac:dyDescent="0.25">
      <c r="A340" s="73" t="s">
        <v>151</v>
      </c>
      <c r="B340" s="46" t="s">
        <v>10</v>
      </c>
      <c r="C340" s="46" t="s">
        <v>58</v>
      </c>
      <c r="D340" s="46" t="s">
        <v>1</v>
      </c>
      <c r="E340" s="46"/>
      <c r="F340" s="72"/>
      <c r="G340" s="60">
        <f>SUM(G341+G344+G347+G349+G351)</f>
        <v>16208.599999999999</v>
      </c>
    </row>
    <row r="341" spans="1:7" s="2" customFormat="1" x14ac:dyDescent="0.25">
      <c r="A341" s="73" t="s">
        <v>26</v>
      </c>
      <c r="B341" s="46" t="s">
        <v>10</v>
      </c>
      <c r="C341" s="46" t="s">
        <v>58</v>
      </c>
      <c r="D341" s="46" t="s">
        <v>1</v>
      </c>
      <c r="E341" s="46" t="s">
        <v>41</v>
      </c>
      <c r="F341" s="72"/>
      <c r="G341" s="60">
        <f>SUM(G342:G343)</f>
        <v>15675.8</v>
      </c>
    </row>
    <row r="342" spans="1:7" s="2" customFormat="1" ht="62.4" x14ac:dyDescent="0.25">
      <c r="A342" s="73" t="s">
        <v>114</v>
      </c>
      <c r="B342" s="46" t="s">
        <v>10</v>
      </c>
      <c r="C342" s="46" t="s">
        <v>58</v>
      </c>
      <c r="D342" s="46" t="s">
        <v>1</v>
      </c>
      <c r="E342" s="46" t="s">
        <v>41</v>
      </c>
      <c r="F342" s="72" t="s">
        <v>19</v>
      </c>
      <c r="G342" s="60">
        <v>15133.9</v>
      </c>
    </row>
    <row r="343" spans="1:7" s="2" customFormat="1" ht="31.2" x14ac:dyDescent="0.25">
      <c r="A343" s="73" t="s">
        <v>115</v>
      </c>
      <c r="B343" s="46" t="s">
        <v>10</v>
      </c>
      <c r="C343" s="46" t="s">
        <v>58</v>
      </c>
      <c r="D343" s="46" t="s">
        <v>1</v>
      </c>
      <c r="E343" s="46" t="s">
        <v>41</v>
      </c>
      <c r="F343" s="72" t="s">
        <v>20</v>
      </c>
      <c r="G343" s="60">
        <v>541.9</v>
      </c>
    </row>
    <row r="344" spans="1:7" s="2" customFormat="1" ht="62.4" x14ac:dyDescent="0.25">
      <c r="A344" s="73" t="s">
        <v>30</v>
      </c>
      <c r="B344" s="46" t="s">
        <v>10</v>
      </c>
      <c r="C344" s="46" t="s">
        <v>58</v>
      </c>
      <c r="D344" s="46" t="s">
        <v>1</v>
      </c>
      <c r="E344" s="46" t="s">
        <v>45</v>
      </c>
      <c r="F344" s="72"/>
      <c r="G344" s="60">
        <f>G346+G345</f>
        <v>0</v>
      </c>
    </row>
    <row r="345" spans="1:7" s="2" customFormat="1" ht="62.4" x14ac:dyDescent="0.25">
      <c r="A345" s="73" t="s">
        <v>114</v>
      </c>
      <c r="B345" s="46" t="s">
        <v>10</v>
      </c>
      <c r="C345" s="46" t="s">
        <v>58</v>
      </c>
      <c r="D345" s="46" t="s">
        <v>1</v>
      </c>
      <c r="E345" s="46" t="s">
        <v>45</v>
      </c>
      <c r="F345" s="72" t="s">
        <v>19</v>
      </c>
      <c r="G345" s="60"/>
    </row>
    <row r="346" spans="1:7" s="2" customFormat="1" ht="31.2" x14ac:dyDescent="0.25">
      <c r="A346" s="73" t="s">
        <v>115</v>
      </c>
      <c r="B346" s="46" t="s">
        <v>10</v>
      </c>
      <c r="C346" s="46" t="s">
        <v>58</v>
      </c>
      <c r="D346" s="46" t="s">
        <v>1</v>
      </c>
      <c r="E346" s="46" t="s">
        <v>45</v>
      </c>
      <c r="F346" s="72" t="s">
        <v>20</v>
      </c>
      <c r="G346" s="60"/>
    </row>
    <row r="347" spans="1:7" s="2" customFormat="1" ht="31.2" x14ac:dyDescent="0.25">
      <c r="A347" s="73" t="s">
        <v>228</v>
      </c>
      <c r="B347" s="46" t="s">
        <v>10</v>
      </c>
      <c r="C347" s="79">
        <v>1</v>
      </c>
      <c r="D347" s="46" t="s">
        <v>1</v>
      </c>
      <c r="E347" s="46" t="s">
        <v>229</v>
      </c>
      <c r="F347" s="46"/>
      <c r="G347" s="60">
        <f t="shared" ref="G347" si="0">SUM(G348)</f>
        <v>61.8</v>
      </c>
    </row>
    <row r="348" spans="1:7" s="2" customFormat="1" ht="31.2" x14ac:dyDescent="0.25">
      <c r="A348" s="73" t="s">
        <v>115</v>
      </c>
      <c r="B348" s="46" t="s">
        <v>10</v>
      </c>
      <c r="C348" s="79">
        <v>1</v>
      </c>
      <c r="D348" s="46" t="s">
        <v>1</v>
      </c>
      <c r="E348" s="46" t="s">
        <v>229</v>
      </c>
      <c r="F348" s="46" t="s">
        <v>20</v>
      </c>
      <c r="G348" s="60">
        <v>61.8</v>
      </c>
    </row>
    <row r="349" spans="1:7" s="2" customFormat="1" x14ac:dyDescent="0.25">
      <c r="A349" s="73" t="s">
        <v>234</v>
      </c>
      <c r="B349" s="46" t="s">
        <v>10</v>
      </c>
      <c r="C349" s="46" t="s">
        <v>58</v>
      </c>
      <c r="D349" s="46" t="s">
        <v>1</v>
      </c>
      <c r="E349" s="46" t="s">
        <v>235</v>
      </c>
      <c r="F349" s="72"/>
      <c r="G349" s="60">
        <f t="shared" ref="G349" si="1">SUM(G350)</f>
        <v>126</v>
      </c>
    </row>
    <row r="350" spans="1:7" s="2" customFormat="1" ht="31.2" x14ac:dyDescent="0.25">
      <c r="A350" s="73" t="s">
        <v>115</v>
      </c>
      <c r="B350" s="46" t="s">
        <v>10</v>
      </c>
      <c r="C350" s="46" t="s">
        <v>58</v>
      </c>
      <c r="D350" s="46" t="s">
        <v>1</v>
      </c>
      <c r="E350" s="46" t="s">
        <v>235</v>
      </c>
      <c r="F350" s="72" t="s">
        <v>20</v>
      </c>
      <c r="G350" s="60">
        <v>126</v>
      </c>
    </row>
    <row r="351" spans="1:7" s="2" customFormat="1" ht="31.2" x14ac:dyDescent="0.25">
      <c r="A351" s="84" t="s">
        <v>232</v>
      </c>
      <c r="B351" s="46" t="s">
        <v>10</v>
      </c>
      <c r="C351" s="46" t="s">
        <v>58</v>
      </c>
      <c r="D351" s="46" t="s">
        <v>1</v>
      </c>
      <c r="E351" s="46" t="s">
        <v>233</v>
      </c>
      <c r="F351" s="72"/>
      <c r="G351" s="60">
        <f>SUM(G352)</f>
        <v>345</v>
      </c>
    </row>
    <row r="352" spans="1:7" s="2" customFormat="1" ht="31.2" x14ac:dyDescent="0.25">
      <c r="A352" s="84" t="s">
        <v>115</v>
      </c>
      <c r="B352" s="46" t="s">
        <v>10</v>
      </c>
      <c r="C352" s="46" t="s">
        <v>58</v>
      </c>
      <c r="D352" s="46" t="s">
        <v>1</v>
      </c>
      <c r="E352" s="46" t="s">
        <v>233</v>
      </c>
      <c r="F352" s="72" t="s">
        <v>20</v>
      </c>
      <c r="G352" s="60">
        <v>345</v>
      </c>
    </row>
    <row r="353" spans="1:7" s="2" customFormat="1" ht="31.2" x14ac:dyDescent="0.25">
      <c r="A353" s="73" t="s">
        <v>152</v>
      </c>
      <c r="B353" s="46" t="s">
        <v>10</v>
      </c>
      <c r="C353" s="46" t="s">
        <v>58</v>
      </c>
      <c r="D353" s="46" t="s">
        <v>2</v>
      </c>
      <c r="E353" s="46"/>
      <c r="F353" s="72"/>
      <c r="G353" s="60">
        <f>SUM(G354)</f>
        <v>108753.5</v>
      </c>
    </row>
    <row r="354" spans="1:7" s="2" customFormat="1" ht="62.4" x14ac:dyDescent="0.25">
      <c r="A354" s="70" t="s">
        <v>28</v>
      </c>
      <c r="B354" s="46" t="s">
        <v>10</v>
      </c>
      <c r="C354" s="46" t="s">
        <v>58</v>
      </c>
      <c r="D354" s="46" t="s">
        <v>2</v>
      </c>
      <c r="E354" s="46" t="s">
        <v>51</v>
      </c>
      <c r="F354" s="72"/>
      <c r="G354" s="60">
        <f>SUM(G355)</f>
        <v>108753.5</v>
      </c>
    </row>
    <row r="355" spans="1:7" s="2" customFormat="1" ht="31.2" x14ac:dyDescent="0.25">
      <c r="A355" s="75" t="s">
        <v>116</v>
      </c>
      <c r="B355" s="46" t="s">
        <v>10</v>
      </c>
      <c r="C355" s="46" t="s">
        <v>58</v>
      </c>
      <c r="D355" s="46" t="s">
        <v>2</v>
      </c>
      <c r="E355" s="46" t="s">
        <v>51</v>
      </c>
      <c r="F355" s="72" t="s">
        <v>111</v>
      </c>
      <c r="G355" s="60">
        <v>108753.5</v>
      </c>
    </row>
    <row r="356" spans="1:7" s="2" customFormat="1" ht="46.8" x14ac:dyDescent="0.25">
      <c r="A356" s="75" t="s">
        <v>378</v>
      </c>
      <c r="B356" s="46" t="s">
        <v>10</v>
      </c>
      <c r="C356" s="46" t="s">
        <v>58</v>
      </c>
      <c r="D356" s="46" t="s">
        <v>3</v>
      </c>
      <c r="E356" s="46"/>
      <c r="F356" s="72"/>
      <c r="G356" s="60">
        <f>SUM(G357)</f>
        <v>0</v>
      </c>
    </row>
    <row r="357" spans="1:7" s="2" customFormat="1" x14ac:dyDescent="0.25">
      <c r="A357" s="75" t="s">
        <v>209</v>
      </c>
      <c r="B357" s="46" t="s">
        <v>10</v>
      </c>
      <c r="C357" s="46" t="s">
        <v>58</v>
      </c>
      <c r="D357" s="46" t="s">
        <v>3</v>
      </c>
      <c r="E357" s="46" t="s">
        <v>208</v>
      </c>
      <c r="F357" s="72"/>
      <c r="G357" s="60">
        <f>SUM(G358)</f>
        <v>0</v>
      </c>
    </row>
    <row r="358" spans="1:7" s="2" customFormat="1" x14ac:dyDescent="0.25">
      <c r="A358" s="75" t="s">
        <v>9</v>
      </c>
      <c r="B358" s="46" t="s">
        <v>10</v>
      </c>
      <c r="C358" s="46" t="s">
        <v>58</v>
      </c>
      <c r="D358" s="46" t="s">
        <v>3</v>
      </c>
      <c r="E358" s="46" t="s">
        <v>208</v>
      </c>
      <c r="F358" s="72" t="s">
        <v>25</v>
      </c>
      <c r="G358" s="60"/>
    </row>
    <row r="359" spans="1:7" s="2" customFormat="1" ht="31.2" x14ac:dyDescent="0.25">
      <c r="A359" s="85" t="s">
        <v>507</v>
      </c>
      <c r="B359" s="46" t="s">
        <v>10</v>
      </c>
      <c r="C359" s="46" t="s">
        <v>93</v>
      </c>
      <c r="D359" s="46"/>
      <c r="E359" s="46"/>
      <c r="F359" s="72"/>
      <c r="G359" s="60">
        <f>SUM(G360)</f>
        <v>241102.5</v>
      </c>
    </row>
    <row r="360" spans="1:7" s="2" customFormat="1" ht="31.2" x14ac:dyDescent="0.25">
      <c r="A360" s="85" t="s">
        <v>508</v>
      </c>
      <c r="B360" s="46" t="s">
        <v>10</v>
      </c>
      <c r="C360" s="46" t="s">
        <v>93</v>
      </c>
      <c r="D360" s="46" t="s">
        <v>0</v>
      </c>
      <c r="E360" s="46"/>
      <c r="F360" s="72"/>
      <c r="G360" s="60">
        <f>SUM(G361)</f>
        <v>241102.5</v>
      </c>
    </row>
    <row r="361" spans="1:7" s="2" customFormat="1" ht="46.8" x14ac:dyDescent="0.25">
      <c r="A361" s="85" t="s">
        <v>509</v>
      </c>
      <c r="B361" s="46" t="s">
        <v>10</v>
      </c>
      <c r="C361" s="46" t="s">
        <v>93</v>
      </c>
      <c r="D361" s="46" t="s">
        <v>0</v>
      </c>
      <c r="E361" s="46" t="s">
        <v>510</v>
      </c>
      <c r="F361" s="72"/>
      <c r="G361" s="60">
        <f>SUM(G362)</f>
        <v>241102.5</v>
      </c>
    </row>
    <row r="362" spans="1:7" s="2" customFormat="1" ht="31.2" x14ac:dyDescent="0.25">
      <c r="A362" s="84" t="s">
        <v>115</v>
      </c>
      <c r="B362" s="46" t="s">
        <v>10</v>
      </c>
      <c r="C362" s="46" t="s">
        <v>93</v>
      </c>
      <c r="D362" s="46" t="s">
        <v>0</v>
      </c>
      <c r="E362" s="46" t="s">
        <v>510</v>
      </c>
      <c r="F362" s="72" t="s">
        <v>20</v>
      </c>
      <c r="G362" s="60">
        <v>241102.5</v>
      </c>
    </row>
    <row r="363" spans="1:7" s="2" customFormat="1" ht="31.2" x14ac:dyDescent="0.25">
      <c r="A363" s="85" t="s">
        <v>511</v>
      </c>
      <c r="B363" s="46" t="s">
        <v>10</v>
      </c>
      <c r="C363" s="46" t="s">
        <v>101</v>
      </c>
      <c r="D363" s="46"/>
      <c r="E363" s="46"/>
      <c r="F363" s="72"/>
      <c r="G363" s="60">
        <f>SUM(F364:G364)</f>
        <v>4100</v>
      </c>
    </row>
    <row r="364" spans="1:7" s="2" customFormat="1" x14ac:dyDescent="0.25">
      <c r="A364" s="85" t="s">
        <v>512</v>
      </c>
      <c r="B364" s="46" t="s">
        <v>10</v>
      </c>
      <c r="C364" s="46" t="s">
        <v>101</v>
      </c>
      <c r="D364" s="46" t="s">
        <v>0</v>
      </c>
      <c r="E364" s="46"/>
      <c r="F364" s="72"/>
      <c r="G364" s="60">
        <f>SUM(G365)</f>
        <v>4100</v>
      </c>
    </row>
    <row r="365" spans="1:7" s="2" customFormat="1" ht="46.8" x14ac:dyDescent="0.25">
      <c r="A365" s="85" t="s">
        <v>513</v>
      </c>
      <c r="B365" s="46" t="s">
        <v>10</v>
      </c>
      <c r="C365" s="46" t="s">
        <v>101</v>
      </c>
      <c r="D365" s="46" t="s">
        <v>0</v>
      </c>
      <c r="E365" s="46" t="s">
        <v>514</v>
      </c>
      <c r="F365" s="72"/>
      <c r="G365" s="60">
        <f>SUM(G366)</f>
        <v>4100</v>
      </c>
    </row>
    <row r="366" spans="1:7" s="2" customFormat="1" ht="31.2" x14ac:dyDescent="0.25">
      <c r="A366" s="84" t="s">
        <v>115</v>
      </c>
      <c r="B366" s="46" t="s">
        <v>10</v>
      </c>
      <c r="C366" s="46" t="s">
        <v>101</v>
      </c>
      <c r="D366" s="46" t="s">
        <v>0</v>
      </c>
      <c r="E366" s="46" t="s">
        <v>514</v>
      </c>
      <c r="F366" s="72" t="s">
        <v>20</v>
      </c>
      <c r="G366" s="60">
        <v>4100</v>
      </c>
    </row>
    <row r="367" spans="1:7" s="2" customFormat="1" ht="31.2" x14ac:dyDescent="0.25">
      <c r="A367" s="70" t="s">
        <v>379</v>
      </c>
      <c r="B367" s="46" t="s">
        <v>5</v>
      </c>
      <c r="C367" s="46"/>
      <c r="D367" s="46"/>
      <c r="E367" s="46"/>
      <c r="F367" s="72"/>
      <c r="G367" s="60">
        <f>SUM(G368)</f>
        <v>315803.5</v>
      </c>
    </row>
    <row r="368" spans="1:7" s="2" customFormat="1" ht="31.2" x14ac:dyDescent="0.25">
      <c r="A368" s="76" t="s">
        <v>380</v>
      </c>
      <c r="B368" s="46" t="s">
        <v>5</v>
      </c>
      <c r="C368" s="46" t="s">
        <v>58</v>
      </c>
      <c r="D368" s="46"/>
      <c r="E368" s="46"/>
      <c r="F368" s="72"/>
      <c r="G368" s="60">
        <f>SUM(G369+G383)</f>
        <v>315803.5</v>
      </c>
    </row>
    <row r="369" spans="1:7" s="2" customFormat="1" x14ac:dyDescent="0.25">
      <c r="A369" s="76" t="s">
        <v>50</v>
      </c>
      <c r="B369" s="46" t="s">
        <v>5</v>
      </c>
      <c r="C369" s="46" t="s">
        <v>58</v>
      </c>
      <c r="D369" s="46" t="s">
        <v>0</v>
      </c>
      <c r="E369" s="46"/>
      <c r="F369" s="72"/>
      <c r="G369" s="60">
        <f>SUM(G370+G381+G376)</f>
        <v>288565.09999999998</v>
      </c>
    </row>
    <row r="370" spans="1:7" s="2" customFormat="1" ht="62.4" x14ac:dyDescent="0.25">
      <c r="A370" s="76" t="s">
        <v>106</v>
      </c>
      <c r="B370" s="46" t="s">
        <v>5</v>
      </c>
      <c r="C370" s="46" t="s">
        <v>58</v>
      </c>
      <c r="D370" s="46" t="s">
        <v>0</v>
      </c>
      <c r="E370" s="46" t="s">
        <v>51</v>
      </c>
      <c r="F370" s="72"/>
      <c r="G370" s="60">
        <f>SUM(G371:G375)</f>
        <v>211096.09999999998</v>
      </c>
    </row>
    <row r="371" spans="1:7" s="2" customFormat="1" ht="62.4" x14ac:dyDescent="0.25">
      <c r="A371" s="73" t="s">
        <v>114</v>
      </c>
      <c r="B371" s="46" t="s">
        <v>5</v>
      </c>
      <c r="C371" s="46" t="s">
        <v>58</v>
      </c>
      <c r="D371" s="46" t="s">
        <v>0</v>
      </c>
      <c r="E371" s="46" t="s">
        <v>51</v>
      </c>
      <c r="F371" s="72" t="s">
        <v>19</v>
      </c>
      <c r="G371" s="60">
        <f>150212.1+4647.4</f>
        <v>154859.5</v>
      </c>
    </row>
    <row r="372" spans="1:7" s="2" customFormat="1" ht="31.2" x14ac:dyDescent="0.25">
      <c r="A372" s="73" t="s">
        <v>115</v>
      </c>
      <c r="B372" s="46" t="s">
        <v>5</v>
      </c>
      <c r="C372" s="46" t="s">
        <v>58</v>
      </c>
      <c r="D372" s="46" t="s">
        <v>0</v>
      </c>
      <c r="E372" s="46" t="s">
        <v>51</v>
      </c>
      <c r="F372" s="72" t="s">
        <v>20</v>
      </c>
      <c r="G372" s="60">
        <v>55928.3</v>
      </c>
    </row>
    <row r="373" spans="1:7" s="2" customFormat="1" x14ac:dyDescent="0.25">
      <c r="A373" s="73" t="s">
        <v>117</v>
      </c>
      <c r="B373" s="46" t="s">
        <v>5</v>
      </c>
      <c r="C373" s="46" t="s">
        <v>58</v>
      </c>
      <c r="D373" s="46" t="s">
        <v>0</v>
      </c>
      <c r="E373" s="46" t="s">
        <v>51</v>
      </c>
      <c r="F373" s="72" t="s">
        <v>109</v>
      </c>
      <c r="G373" s="60"/>
    </row>
    <row r="374" spans="1:7" s="2" customFormat="1" ht="31.2" x14ac:dyDescent="0.25">
      <c r="A374" s="73" t="s">
        <v>121</v>
      </c>
      <c r="B374" s="46" t="s">
        <v>5</v>
      </c>
      <c r="C374" s="46" t="s">
        <v>58</v>
      </c>
      <c r="D374" s="46" t="s">
        <v>0</v>
      </c>
      <c r="E374" s="46" t="s">
        <v>51</v>
      </c>
      <c r="F374" s="72" t="s">
        <v>111</v>
      </c>
      <c r="G374" s="60">
        <f>12334-12334</f>
        <v>0</v>
      </c>
    </row>
    <row r="375" spans="1:7" s="2" customFormat="1" x14ac:dyDescent="0.25">
      <c r="A375" s="73" t="s">
        <v>21</v>
      </c>
      <c r="B375" s="46" t="s">
        <v>5</v>
      </c>
      <c r="C375" s="46" t="s">
        <v>58</v>
      </c>
      <c r="D375" s="46" t="s">
        <v>0</v>
      </c>
      <c r="E375" s="46" t="s">
        <v>51</v>
      </c>
      <c r="F375" s="72" t="s">
        <v>22</v>
      </c>
      <c r="G375" s="60">
        <v>308.3</v>
      </c>
    </row>
    <row r="376" spans="1:7" s="2" customFormat="1" ht="46.8" x14ac:dyDescent="0.25">
      <c r="A376" s="73" t="s">
        <v>495</v>
      </c>
      <c r="B376" s="46" t="s">
        <v>5</v>
      </c>
      <c r="C376" s="46" t="s">
        <v>58</v>
      </c>
      <c r="D376" s="46" t="s">
        <v>0</v>
      </c>
      <c r="E376" s="46" t="s">
        <v>496</v>
      </c>
      <c r="F376" s="72"/>
      <c r="G376" s="60">
        <f>SUM(G377:G380)</f>
        <v>72966.8</v>
      </c>
    </row>
    <row r="377" spans="1:7" s="2" customFormat="1" ht="31.2" x14ac:dyDescent="0.25">
      <c r="A377" s="73" t="s">
        <v>18</v>
      </c>
      <c r="B377" s="46" t="s">
        <v>5</v>
      </c>
      <c r="C377" s="46" t="s">
        <v>58</v>
      </c>
      <c r="D377" s="46" t="s">
        <v>0</v>
      </c>
      <c r="E377" s="46" t="s">
        <v>496</v>
      </c>
      <c r="F377" s="72" t="s">
        <v>19</v>
      </c>
      <c r="G377" s="60">
        <v>50467.4</v>
      </c>
    </row>
    <row r="378" spans="1:7" s="2" customFormat="1" ht="31.2" x14ac:dyDescent="0.25">
      <c r="A378" s="73" t="s">
        <v>115</v>
      </c>
      <c r="B378" s="46" t="s">
        <v>5</v>
      </c>
      <c r="C378" s="46" t="s">
        <v>58</v>
      </c>
      <c r="D378" s="46" t="s">
        <v>0</v>
      </c>
      <c r="E378" s="46" t="s">
        <v>496</v>
      </c>
      <c r="F378" s="72" t="s">
        <v>20</v>
      </c>
      <c r="G378" s="60">
        <v>22359.200000000001</v>
      </c>
    </row>
    <row r="379" spans="1:7" s="2" customFormat="1" ht="31.2" x14ac:dyDescent="0.25">
      <c r="A379" s="73" t="s">
        <v>121</v>
      </c>
      <c r="B379" s="46" t="s">
        <v>5</v>
      </c>
      <c r="C379" s="46" t="s">
        <v>58</v>
      </c>
      <c r="D379" s="46" t="s">
        <v>0</v>
      </c>
      <c r="E379" s="46" t="s">
        <v>496</v>
      </c>
      <c r="F379" s="72" t="s">
        <v>111</v>
      </c>
      <c r="G379" s="60"/>
    </row>
    <row r="380" spans="1:7" s="2" customFormat="1" x14ac:dyDescent="0.25">
      <c r="A380" s="73" t="s">
        <v>21</v>
      </c>
      <c r="B380" s="46" t="s">
        <v>5</v>
      </c>
      <c r="C380" s="46" t="s">
        <v>58</v>
      </c>
      <c r="D380" s="46" t="s">
        <v>0</v>
      </c>
      <c r="E380" s="46" t="s">
        <v>496</v>
      </c>
      <c r="F380" s="72" t="s">
        <v>22</v>
      </c>
      <c r="G380" s="60">
        <v>140.19999999999999</v>
      </c>
    </row>
    <row r="381" spans="1:7" s="2" customFormat="1" ht="31.2" x14ac:dyDescent="0.25">
      <c r="A381" s="76" t="s">
        <v>468</v>
      </c>
      <c r="B381" s="46" t="s">
        <v>5</v>
      </c>
      <c r="C381" s="46" t="s">
        <v>58</v>
      </c>
      <c r="D381" s="46" t="s">
        <v>0</v>
      </c>
      <c r="E381" s="46" t="s">
        <v>467</v>
      </c>
      <c r="F381" s="72"/>
      <c r="G381" s="60">
        <f>SUM(G382)</f>
        <v>4502.2</v>
      </c>
    </row>
    <row r="382" spans="1:7" s="2" customFormat="1" ht="62.4" x14ac:dyDescent="0.25">
      <c r="A382" s="73" t="s">
        <v>114</v>
      </c>
      <c r="B382" s="46" t="s">
        <v>5</v>
      </c>
      <c r="C382" s="46" t="s">
        <v>58</v>
      </c>
      <c r="D382" s="46" t="s">
        <v>0</v>
      </c>
      <c r="E382" s="46" t="s">
        <v>467</v>
      </c>
      <c r="F382" s="72" t="s">
        <v>19</v>
      </c>
      <c r="G382" s="60">
        <v>4502.2</v>
      </c>
    </row>
    <row r="383" spans="1:7" s="2" customFormat="1" ht="31.2" x14ac:dyDescent="0.25">
      <c r="A383" s="80" t="s">
        <v>59</v>
      </c>
      <c r="B383" s="46" t="s">
        <v>5</v>
      </c>
      <c r="C383" s="46" t="s">
        <v>58</v>
      </c>
      <c r="D383" s="46" t="s">
        <v>1</v>
      </c>
      <c r="E383" s="46"/>
      <c r="F383" s="72"/>
      <c r="G383" s="60">
        <f>SUM(G389+G384+G391+G386)</f>
        <v>27238.399999999998</v>
      </c>
    </row>
    <row r="384" spans="1:7" s="2" customFormat="1" ht="31.2" x14ac:dyDescent="0.25">
      <c r="A384" s="73" t="s">
        <v>228</v>
      </c>
      <c r="B384" s="46" t="s">
        <v>5</v>
      </c>
      <c r="C384" s="79">
        <v>1</v>
      </c>
      <c r="D384" s="46" t="s">
        <v>1</v>
      </c>
      <c r="E384" s="46" t="s">
        <v>229</v>
      </c>
      <c r="F384" s="72"/>
      <c r="G384" s="60">
        <f>SUM(G385)</f>
        <v>572.19999999999993</v>
      </c>
    </row>
    <row r="385" spans="1:9" s="2" customFormat="1" ht="31.2" x14ac:dyDescent="0.25">
      <c r="A385" s="73" t="s">
        <v>115</v>
      </c>
      <c r="B385" s="46" t="s">
        <v>5</v>
      </c>
      <c r="C385" s="79">
        <v>1</v>
      </c>
      <c r="D385" s="46" t="s">
        <v>1</v>
      </c>
      <c r="E385" s="46" t="s">
        <v>229</v>
      </c>
      <c r="F385" s="72" t="s">
        <v>20</v>
      </c>
      <c r="G385" s="60">
        <f>334.9+203.2+34.1</f>
        <v>572.19999999999993</v>
      </c>
    </row>
    <row r="386" spans="1:9" s="2" customFormat="1" x14ac:dyDescent="0.25">
      <c r="A386" s="73" t="s">
        <v>234</v>
      </c>
      <c r="B386" s="46" t="s">
        <v>5</v>
      </c>
      <c r="C386" s="79">
        <v>1</v>
      </c>
      <c r="D386" s="46" t="s">
        <v>1</v>
      </c>
      <c r="E386" s="46" t="s">
        <v>235</v>
      </c>
      <c r="F386" s="72"/>
      <c r="G386" s="60">
        <f>SUM(G387:G388)</f>
        <v>485.8</v>
      </c>
    </row>
    <row r="387" spans="1:9" s="2" customFormat="1" ht="31.2" x14ac:dyDescent="0.25">
      <c r="A387" s="73" t="s">
        <v>18</v>
      </c>
      <c r="B387" s="46" t="s">
        <v>5</v>
      </c>
      <c r="C387" s="79">
        <v>1</v>
      </c>
      <c r="D387" s="46" t="s">
        <v>1</v>
      </c>
      <c r="E387" s="46" t="s">
        <v>235</v>
      </c>
      <c r="F387" s="72" t="s">
        <v>19</v>
      </c>
      <c r="G387" s="60"/>
    </row>
    <row r="388" spans="1:9" s="2" customFormat="1" ht="31.2" x14ac:dyDescent="0.25">
      <c r="A388" s="73" t="s">
        <v>115</v>
      </c>
      <c r="B388" s="46" t="s">
        <v>5</v>
      </c>
      <c r="C388" s="79">
        <v>1</v>
      </c>
      <c r="D388" s="46" t="s">
        <v>1</v>
      </c>
      <c r="E388" s="46" t="s">
        <v>235</v>
      </c>
      <c r="F388" s="72" t="s">
        <v>20</v>
      </c>
      <c r="G388" s="60">
        <f>105.3+61.5+120+199</f>
        <v>485.8</v>
      </c>
    </row>
    <row r="389" spans="1:9" s="2" customFormat="1" ht="31.2" x14ac:dyDescent="0.25">
      <c r="A389" s="86" t="s">
        <v>232</v>
      </c>
      <c r="B389" s="46" t="s">
        <v>5</v>
      </c>
      <c r="C389" s="46" t="s">
        <v>58</v>
      </c>
      <c r="D389" s="46" t="s">
        <v>1</v>
      </c>
      <c r="E389" s="46" t="s">
        <v>233</v>
      </c>
      <c r="F389" s="72"/>
      <c r="G389" s="60">
        <f>SUM(G390:G390)</f>
        <v>23523.1</v>
      </c>
    </row>
    <row r="390" spans="1:9" s="2" customFormat="1" ht="31.2" x14ac:dyDescent="0.25">
      <c r="A390" s="73" t="s">
        <v>115</v>
      </c>
      <c r="B390" s="46" t="s">
        <v>5</v>
      </c>
      <c r="C390" s="46" t="s">
        <v>58</v>
      </c>
      <c r="D390" s="46" t="s">
        <v>1</v>
      </c>
      <c r="E390" s="46" t="s">
        <v>233</v>
      </c>
      <c r="F390" s="72" t="s">
        <v>20</v>
      </c>
      <c r="G390" s="60">
        <f>16689.8+6584.4+500.7-120+67.2-199</f>
        <v>23523.1</v>
      </c>
      <c r="I390" s="59"/>
    </row>
    <row r="391" spans="1:9" s="2" customFormat="1" ht="31.2" x14ac:dyDescent="0.25">
      <c r="A391" s="73" t="s">
        <v>230</v>
      </c>
      <c r="B391" s="46" t="s">
        <v>5</v>
      </c>
      <c r="C391" s="79">
        <v>1</v>
      </c>
      <c r="D391" s="46" t="s">
        <v>1</v>
      </c>
      <c r="E391" s="46" t="s">
        <v>231</v>
      </c>
      <c r="F391" s="46"/>
      <c r="G391" s="60">
        <f>SUM(G392)</f>
        <v>2657.2999999999997</v>
      </c>
    </row>
    <row r="392" spans="1:9" s="2" customFormat="1" ht="31.2" x14ac:dyDescent="0.25">
      <c r="A392" s="73" t="s">
        <v>115</v>
      </c>
      <c r="B392" s="46" t="s">
        <v>5</v>
      </c>
      <c r="C392" s="79">
        <v>1</v>
      </c>
      <c r="D392" s="46" t="s">
        <v>1</v>
      </c>
      <c r="E392" s="46" t="s">
        <v>231</v>
      </c>
      <c r="F392" s="46" t="s">
        <v>20</v>
      </c>
      <c r="G392" s="60">
        <f>2240.1+417.2</f>
        <v>2657.2999999999997</v>
      </c>
    </row>
    <row r="393" spans="1:9" s="2" customFormat="1" x14ac:dyDescent="0.25">
      <c r="A393" s="70" t="s">
        <v>382</v>
      </c>
      <c r="B393" s="46" t="s">
        <v>7</v>
      </c>
      <c r="C393" s="46"/>
      <c r="D393" s="46"/>
      <c r="E393" s="46"/>
      <c r="F393" s="72"/>
      <c r="G393" s="60">
        <f>SUM(G394)</f>
        <v>40804.300000000003</v>
      </c>
    </row>
    <row r="394" spans="1:9" s="2" customFormat="1" x14ac:dyDescent="0.25">
      <c r="A394" s="70" t="s">
        <v>383</v>
      </c>
      <c r="B394" s="46" t="s">
        <v>7</v>
      </c>
      <c r="C394" s="46" t="s">
        <v>58</v>
      </c>
      <c r="D394" s="46"/>
      <c r="E394" s="46"/>
      <c r="F394" s="72"/>
      <c r="G394" s="60">
        <f>SUM(G395+G404+G411)</f>
        <v>40804.300000000003</v>
      </c>
    </row>
    <row r="395" spans="1:9" s="2" customFormat="1" ht="50.4" customHeight="1" x14ac:dyDescent="0.25">
      <c r="A395" s="70" t="s">
        <v>450</v>
      </c>
      <c r="B395" s="46" t="s">
        <v>7</v>
      </c>
      <c r="C395" s="46" t="s">
        <v>58</v>
      </c>
      <c r="D395" s="46" t="s">
        <v>0</v>
      </c>
      <c r="E395" s="46"/>
      <c r="F395" s="72"/>
      <c r="G395" s="60">
        <f>SUM(G396+G402+G400)</f>
        <v>5645.4</v>
      </c>
    </row>
    <row r="396" spans="1:9" s="2" customFormat="1" x14ac:dyDescent="0.25">
      <c r="A396" s="70" t="s">
        <v>26</v>
      </c>
      <c r="B396" s="46" t="s">
        <v>7</v>
      </c>
      <c r="C396" s="46" t="s">
        <v>58</v>
      </c>
      <c r="D396" s="46" t="s">
        <v>0</v>
      </c>
      <c r="E396" s="46" t="s">
        <v>41</v>
      </c>
      <c r="F396" s="72"/>
      <c r="G396" s="60">
        <f>SUM(G397:G399)</f>
        <v>5626.5</v>
      </c>
    </row>
    <row r="397" spans="1:9" s="2" customFormat="1" ht="31.2" x14ac:dyDescent="0.25">
      <c r="A397" s="73" t="s">
        <v>18</v>
      </c>
      <c r="B397" s="46" t="s">
        <v>7</v>
      </c>
      <c r="C397" s="46" t="s">
        <v>58</v>
      </c>
      <c r="D397" s="46" t="s">
        <v>0</v>
      </c>
      <c r="E397" s="46" t="s">
        <v>41</v>
      </c>
      <c r="F397" s="72" t="s">
        <v>19</v>
      </c>
      <c r="G397" s="60">
        <v>5531.6</v>
      </c>
    </row>
    <row r="398" spans="1:9" s="2" customFormat="1" ht="31.2" x14ac:dyDescent="0.25">
      <c r="A398" s="73" t="s">
        <v>115</v>
      </c>
      <c r="B398" s="46" t="s">
        <v>7</v>
      </c>
      <c r="C398" s="46" t="s">
        <v>58</v>
      </c>
      <c r="D398" s="46" t="s">
        <v>0</v>
      </c>
      <c r="E398" s="46" t="s">
        <v>41</v>
      </c>
      <c r="F398" s="72" t="s">
        <v>20</v>
      </c>
      <c r="G398" s="60">
        <v>93.2</v>
      </c>
    </row>
    <row r="399" spans="1:9" s="2" customFormat="1" x14ac:dyDescent="0.25">
      <c r="A399" s="73" t="s">
        <v>21</v>
      </c>
      <c r="B399" s="46" t="s">
        <v>7</v>
      </c>
      <c r="C399" s="46" t="s">
        <v>58</v>
      </c>
      <c r="D399" s="46" t="s">
        <v>0</v>
      </c>
      <c r="E399" s="46" t="s">
        <v>41</v>
      </c>
      <c r="F399" s="72" t="s">
        <v>22</v>
      </c>
      <c r="G399" s="60">
        <v>1.7</v>
      </c>
    </row>
    <row r="400" spans="1:9" s="2" customFormat="1" ht="31.2" x14ac:dyDescent="0.25">
      <c r="A400" s="73" t="s">
        <v>228</v>
      </c>
      <c r="B400" s="46" t="s">
        <v>7</v>
      </c>
      <c r="C400" s="79">
        <v>1</v>
      </c>
      <c r="D400" s="46" t="s">
        <v>0</v>
      </c>
      <c r="E400" s="46" t="s">
        <v>229</v>
      </c>
      <c r="F400" s="46"/>
      <c r="G400" s="63">
        <f>SUM(G401)</f>
        <v>10.9</v>
      </c>
    </row>
    <row r="401" spans="1:7" s="2" customFormat="1" ht="31.2" x14ac:dyDescent="0.25">
      <c r="A401" s="73" t="s">
        <v>115</v>
      </c>
      <c r="B401" s="46" t="s">
        <v>7</v>
      </c>
      <c r="C401" s="79">
        <v>1</v>
      </c>
      <c r="D401" s="46" t="s">
        <v>0</v>
      </c>
      <c r="E401" s="46" t="s">
        <v>229</v>
      </c>
      <c r="F401" s="46" t="s">
        <v>20</v>
      </c>
      <c r="G401" s="63">
        <v>10.9</v>
      </c>
    </row>
    <row r="402" spans="1:7" s="2" customFormat="1" x14ac:dyDescent="0.25">
      <c r="A402" s="73" t="s">
        <v>234</v>
      </c>
      <c r="B402" s="46" t="s">
        <v>7</v>
      </c>
      <c r="C402" s="46" t="s">
        <v>58</v>
      </c>
      <c r="D402" s="46" t="s">
        <v>0</v>
      </c>
      <c r="E402" s="46" t="s">
        <v>235</v>
      </c>
      <c r="F402" s="72"/>
      <c r="G402" s="60">
        <f>SUM(G403)</f>
        <v>8</v>
      </c>
    </row>
    <row r="403" spans="1:7" s="2" customFormat="1" ht="31.2" x14ac:dyDescent="0.25">
      <c r="A403" s="73" t="s">
        <v>115</v>
      </c>
      <c r="B403" s="46" t="s">
        <v>7</v>
      </c>
      <c r="C403" s="46" t="s">
        <v>58</v>
      </c>
      <c r="D403" s="46" t="s">
        <v>0</v>
      </c>
      <c r="E403" s="46" t="s">
        <v>235</v>
      </c>
      <c r="F403" s="72" t="s">
        <v>20</v>
      </c>
      <c r="G403" s="60">
        <v>8</v>
      </c>
    </row>
    <row r="404" spans="1:7" s="2" customFormat="1" ht="31.2" x14ac:dyDescent="0.25">
      <c r="A404" s="70" t="s">
        <v>432</v>
      </c>
      <c r="B404" s="46" t="s">
        <v>7</v>
      </c>
      <c r="C404" s="46" t="s">
        <v>58</v>
      </c>
      <c r="D404" s="46" t="s">
        <v>1</v>
      </c>
      <c r="E404" s="46"/>
      <c r="F404" s="72"/>
      <c r="G404" s="60">
        <f>SUM(G405+G409)</f>
        <v>34604.9</v>
      </c>
    </row>
    <row r="405" spans="1:7" s="2" customFormat="1" ht="62.4" x14ac:dyDescent="0.25">
      <c r="A405" s="76" t="s">
        <v>28</v>
      </c>
      <c r="B405" s="46" t="s">
        <v>7</v>
      </c>
      <c r="C405" s="46" t="s">
        <v>58</v>
      </c>
      <c r="D405" s="46" t="s">
        <v>1</v>
      </c>
      <c r="E405" s="46" t="s">
        <v>51</v>
      </c>
      <c r="F405" s="72"/>
      <c r="G405" s="60">
        <f>SUM(G406:G408)</f>
        <v>34604.9</v>
      </c>
    </row>
    <row r="406" spans="1:7" s="2" customFormat="1" ht="31.2" x14ac:dyDescent="0.25">
      <c r="A406" s="73" t="s">
        <v>18</v>
      </c>
      <c r="B406" s="46" t="s">
        <v>7</v>
      </c>
      <c r="C406" s="46" t="s">
        <v>58</v>
      </c>
      <c r="D406" s="46" t="s">
        <v>1</v>
      </c>
      <c r="E406" s="46" t="s">
        <v>51</v>
      </c>
      <c r="F406" s="72" t="s">
        <v>19</v>
      </c>
      <c r="G406" s="60">
        <v>32994.6</v>
      </c>
    </row>
    <row r="407" spans="1:7" s="2" customFormat="1" ht="31.2" x14ac:dyDescent="0.25">
      <c r="A407" s="73" t="s">
        <v>115</v>
      </c>
      <c r="B407" s="46" t="s">
        <v>7</v>
      </c>
      <c r="C407" s="46" t="s">
        <v>58</v>
      </c>
      <c r="D407" s="46" t="s">
        <v>1</v>
      </c>
      <c r="E407" s="46" t="s">
        <v>51</v>
      </c>
      <c r="F407" s="72" t="s">
        <v>20</v>
      </c>
      <c r="G407" s="60">
        <v>1504.9</v>
      </c>
    </row>
    <row r="408" spans="1:7" s="2" customFormat="1" x14ac:dyDescent="0.25">
      <c r="A408" s="73" t="s">
        <v>21</v>
      </c>
      <c r="B408" s="46" t="s">
        <v>7</v>
      </c>
      <c r="C408" s="46" t="s">
        <v>58</v>
      </c>
      <c r="D408" s="46" t="s">
        <v>1</v>
      </c>
      <c r="E408" s="46" t="s">
        <v>51</v>
      </c>
      <c r="F408" s="72" t="s">
        <v>22</v>
      </c>
      <c r="G408" s="60">
        <v>105.4</v>
      </c>
    </row>
    <row r="409" spans="1:7" s="2" customFormat="1" x14ac:dyDescent="0.25">
      <c r="A409" s="73" t="s">
        <v>211</v>
      </c>
      <c r="B409" s="46" t="s">
        <v>7</v>
      </c>
      <c r="C409" s="46" t="s">
        <v>58</v>
      </c>
      <c r="D409" s="46" t="s">
        <v>1</v>
      </c>
      <c r="E409" s="46" t="s">
        <v>212</v>
      </c>
      <c r="F409" s="46"/>
      <c r="G409" s="60">
        <f>G410</f>
        <v>0</v>
      </c>
    </row>
    <row r="410" spans="1:7" s="2" customFormat="1" ht="31.2" x14ac:dyDescent="0.25">
      <c r="A410" s="73" t="s">
        <v>18</v>
      </c>
      <c r="B410" s="46" t="s">
        <v>7</v>
      </c>
      <c r="C410" s="46" t="s">
        <v>58</v>
      </c>
      <c r="D410" s="46" t="s">
        <v>1</v>
      </c>
      <c r="E410" s="46" t="s">
        <v>212</v>
      </c>
      <c r="F410" s="46" t="s">
        <v>19</v>
      </c>
      <c r="G410" s="60"/>
    </row>
    <row r="411" spans="1:7" s="2" customFormat="1" ht="46.8" x14ac:dyDescent="0.25">
      <c r="A411" s="73" t="s">
        <v>433</v>
      </c>
      <c r="B411" s="46" t="s">
        <v>7</v>
      </c>
      <c r="C411" s="46" t="s">
        <v>58</v>
      </c>
      <c r="D411" s="46" t="s">
        <v>2</v>
      </c>
      <c r="E411" s="46"/>
      <c r="F411" s="72"/>
      <c r="G411" s="60">
        <f>G412+G414</f>
        <v>554</v>
      </c>
    </row>
    <row r="412" spans="1:7" s="2" customFormat="1" x14ac:dyDescent="0.25">
      <c r="A412" s="73" t="s">
        <v>384</v>
      </c>
      <c r="B412" s="46" t="s">
        <v>7</v>
      </c>
      <c r="C412" s="46" t="s">
        <v>58</v>
      </c>
      <c r="D412" s="46" t="s">
        <v>2</v>
      </c>
      <c r="E412" s="46" t="s">
        <v>197</v>
      </c>
      <c r="F412" s="72"/>
      <c r="G412" s="60">
        <f>G413</f>
        <v>554</v>
      </c>
    </row>
    <row r="413" spans="1:7" s="2" customFormat="1" ht="31.2" x14ac:dyDescent="0.25">
      <c r="A413" s="73" t="s">
        <v>115</v>
      </c>
      <c r="B413" s="46" t="s">
        <v>7</v>
      </c>
      <c r="C413" s="46" t="s">
        <v>58</v>
      </c>
      <c r="D413" s="46" t="s">
        <v>2</v>
      </c>
      <c r="E413" s="46" t="s">
        <v>197</v>
      </c>
      <c r="F413" s="72" t="s">
        <v>20</v>
      </c>
      <c r="G413" s="60">
        <v>554</v>
      </c>
    </row>
    <row r="414" spans="1:7" s="2" customFormat="1" ht="31.2" x14ac:dyDescent="0.25">
      <c r="A414" s="73" t="s">
        <v>323</v>
      </c>
      <c r="B414" s="46" t="s">
        <v>7</v>
      </c>
      <c r="C414" s="46" t="s">
        <v>58</v>
      </c>
      <c r="D414" s="46" t="s">
        <v>2</v>
      </c>
      <c r="E414" s="46" t="s">
        <v>259</v>
      </c>
      <c r="F414" s="72"/>
      <c r="G414" s="60">
        <f>SUM(G415)</f>
        <v>0</v>
      </c>
    </row>
    <row r="415" spans="1:7" s="2" customFormat="1" ht="31.2" x14ac:dyDescent="0.25">
      <c r="A415" s="73" t="s">
        <v>121</v>
      </c>
      <c r="B415" s="46" t="s">
        <v>7</v>
      </c>
      <c r="C415" s="46" t="s">
        <v>58</v>
      </c>
      <c r="D415" s="46" t="s">
        <v>2</v>
      </c>
      <c r="E415" s="46" t="s">
        <v>259</v>
      </c>
      <c r="F415" s="72" t="s">
        <v>111</v>
      </c>
      <c r="G415" s="60"/>
    </row>
    <row r="416" spans="1:7" s="2" customFormat="1" ht="31.2" x14ac:dyDescent="0.25">
      <c r="A416" s="70" t="s">
        <v>385</v>
      </c>
      <c r="B416" s="46" t="s">
        <v>8</v>
      </c>
      <c r="C416" s="46"/>
      <c r="D416" s="46"/>
      <c r="E416" s="46"/>
      <c r="F416" s="72"/>
      <c r="G416" s="60">
        <f>SUM(G417)</f>
        <v>60908.800000000003</v>
      </c>
    </row>
    <row r="417" spans="1:7" s="2" customFormat="1" ht="31.2" x14ac:dyDescent="0.25">
      <c r="A417" s="76" t="s">
        <v>493</v>
      </c>
      <c r="B417" s="46" t="s">
        <v>8</v>
      </c>
      <c r="C417" s="46" t="s">
        <v>58</v>
      </c>
      <c r="D417" s="46"/>
      <c r="E417" s="46"/>
      <c r="F417" s="46"/>
      <c r="G417" s="60">
        <f>SUM(G418)</f>
        <v>60908.800000000003</v>
      </c>
    </row>
    <row r="418" spans="1:7" s="2" customFormat="1" x14ac:dyDescent="0.25">
      <c r="A418" s="76" t="s">
        <v>97</v>
      </c>
      <c r="B418" s="46" t="s">
        <v>8</v>
      </c>
      <c r="C418" s="46" t="s">
        <v>58</v>
      </c>
      <c r="D418" s="46" t="s">
        <v>0</v>
      </c>
      <c r="E418" s="46"/>
      <c r="F418" s="46"/>
      <c r="G418" s="60">
        <f>SUM(G444+G424+G441+G438+G421+G429+G432+G436+G427+G434+G419)</f>
        <v>60908.800000000003</v>
      </c>
    </row>
    <row r="419" spans="1:7" s="2" customFormat="1" ht="31.2" x14ac:dyDescent="0.25">
      <c r="A419" s="75" t="s">
        <v>527</v>
      </c>
      <c r="B419" s="46" t="s">
        <v>8</v>
      </c>
      <c r="C419" s="46" t="s">
        <v>58</v>
      </c>
      <c r="D419" s="46" t="s">
        <v>0</v>
      </c>
      <c r="E419" s="46" t="s">
        <v>528</v>
      </c>
      <c r="F419" s="46"/>
      <c r="G419" s="60">
        <f>SUM(G420)</f>
        <v>150</v>
      </c>
    </row>
    <row r="420" spans="1:7" s="2" customFormat="1" ht="31.2" x14ac:dyDescent="0.25">
      <c r="A420" s="73" t="s">
        <v>115</v>
      </c>
      <c r="B420" s="46" t="s">
        <v>8</v>
      </c>
      <c r="C420" s="46" t="s">
        <v>58</v>
      </c>
      <c r="D420" s="46" t="s">
        <v>0</v>
      </c>
      <c r="E420" s="46" t="s">
        <v>528</v>
      </c>
      <c r="F420" s="46" t="s">
        <v>20</v>
      </c>
      <c r="G420" s="60">
        <v>150</v>
      </c>
    </row>
    <row r="421" spans="1:7" s="2" customFormat="1" ht="78" x14ac:dyDescent="0.25">
      <c r="A421" s="78" t="s">
        <v>188</v>
      </c>
      <c r="B421" s="46" t="s">
        <v>8</v>
      </c>
      <c r="C421" s="46" t="s">
        <v>58</v>
      </c>
      <c r="D421" s="46" t="s">
        <v>0</v>
      </c>
      <c r="E421" s="46" t="s">
        <v>250</v>
      </c>
      <c r="F421" s="46"/>
      <c r="G421" s="60">
        <f>SUM(G422:G423)</f>
        <v>31641.200000000001</v>
      </c>
    </row>
    <row r="422" spans="1:7" s="2" customFormat="1" ht="31.2" x14ac:dyDescent="0.25">
      <c r="A422" s="73" t="s">
        <v>115</v>
      </c>
      <c r="B422" s="46" t="s">
        <v>8</v>
      </c>
      <c r="C422" s="46" t="s">
        <v>58</v>
      </c>
      <c r="D422" s="46" t="s">
        <v>0</v>
      </c>
      <c r="E422" s="46" t="s">
        <v>250</v>
      </c>
      <c r="F422" s="46" t="s">
        <v>20</v>
      </c>
      <c r="G422" s="60">
        <v>310</v>
      </c>
    </row>
    <row r="423" spans="1:7" s="2" customFormat="1" x14ac:dyDescent="0.25">
      <c r="A423" s="73" t="s">
        <v>117</v>
      </c>
      <c r="B423" s="46" t="s">
        <v>8</v>
      </c>
      <c r="C423" s="46" t="s">
        <v>58</v>
      </c>
      <c r="D423" s="46" t="s">
        <v>0</v>
      </c>
      <c r="E423" s="46" t="s">
        <v>250</v>
      </c>
      <c r="F423" s="46" t="s">
        <v>109</v>
      </c>
      <c r="G423" s="60">
        <v>31331.200000000001</v>
      </c>
    </row>
    <row r="424" spans="1:7" s="2" customFormat="1" ht="49.2" customHeight="1" x14ac:dyDescent="0.25">
      <c r="A424" s="87" t="s">
        <v>271</v>
      </c>
      <c r="B424" s="46" t="s">
        <v>8</v>
      </c>
      <c r="C424" s="46" t="s">
        <v>58</v>
      </c>
      <c r="D424" s="46" t="s">
        <v>0</v>
      </c>
      <c r="E424" s="46" t="s">
        <v>268</v>
      </c>
      <c r="F424" s="46"/>
      <c r="G424" s="60">
        <f>SUM(G425:G426)</f>
        <v>0</v>
      </c>
    </row>
    <row r="425" spans="1:7" s="2" customFormat="1" ht="31.95" customHeight="1" x14ac:dyDescent="0.25">
      <c r="A425" s="73" t="s">
        <v>115</v>
      </c>
      <c r="B425" s="46" t="s">
        <v>8</v>
      </c>
      <c r="C425" s="46" t="s">
        <v>58</v>
      </c>
      <c r="D425" s="46" t="s">
        <v>0</v>
      </c>
      <c r="E425" s="46" t="s">
        <v>268</v>
      </c>
      <c r="F425" s="46" t="s">
        <v>20</v>
      </c>
      <c r="G425" s="60"/>
    </row>
    <row r="426" spans="1:7" s="2" customFormat="1" ht="22.2" customHeight="1" x14ac:dyDescent="0.25">
      <c r="A426" s="73" t="s">
        <v>117</v>
      </c>
      <c r="B426" s="46" t="s">
        <v>8</v>
      </c>
      <c r="C426" s="46" t="s">
        <v>58</v>
      </c>
      <c r="D426" s="46" t="s">
        <v>0</v>
      </c>
      <c r="E426" s="46" t="s">
        <v>268</v>
      </c>
      <c r="F426" s="46" t="s">
        <v>109</v>
      </c>
      <c r="G426" s="60"/>
    </row>
    <row r="427" spans="1:7" s="2" customFormat="1" ht="81" customHeight="1" x14ac:dyDescent="0.25">
      <c r="A427" s="87" t="s">
        <v>146</v>
      </c>
      <c r="B427" s="46" t="s">
        <v>8</v>
      </c>
      <c r="C427" s="46" t="s">
        <v>58</v>
      </c>
      <c r="D427" s="46" t="s">
        <v>0</v>
      </c>
      <c r="E427" s="46" t="s">
        <v>252</v>
      </c>
      <c r="F427" s="46"/>
      <c r="G427" s="60">
        <f>G428</f>
        <v>72.7</v>
      </c>
    </row>
    <row r="428" spans="1:7" s="2" customFormat="1" ht="36" customHeight="1" x14ac:dyDescent="0.25">
      <c r="A428" s="73" t="s">
        <v>115</v>
      </c>
      <c r="B428" s="46" t="s">
        <v>8</v>
      </c>
      <c r="C428" s="46" t="s">
        <v>58</v>
      </c>
      <c r="D428" s="46" t="s">
        <v>0</v>
      </c>
      <c r="E428" s="46" t="s">
        <v>252</v>
      </c>
      <c r="F428" s="46" t="s">
        <v>20</v>
      </c>
      <c r="G428" s="60">
        <v>72.7</v>
      </c>
    </row>
    <row r="429" spans="1:7" s="2" customFormat="1" ht="46.2" customHeight="1" x14ac:dyDescent="0.25">
      <c r="A429" s="75" t="s">
        <v>189</v>
      </c>
      <c r="B429" s="46" t="s">
        <v>8</v>
      </c>
      <c r="C429" s="46" t="s">
        <v>58</v>
      </c>
      <c r="D429" s="46" t="s">
        <v>0</v>
      </c>
      <c r="E429" s="46" t="s">
        <v>251</v>
      </c>
      <c r="F429" s="46"/>
      <c r="G429" s="60">
        <f>SUM(G430:G431)</f>
        <v>15436.8</v>
      </c>
    </row>
    <row r="430" spans="1:7" s="2" customFormat="1" ht="37.200000000000003" customHeight="1" x14ac:dyDescent="0.25">
      <c r="A430" s="73" t="s">
        <v>115</v>
      </c>
      <c r="B430" s="46" t="s">
        <v>8</v>
      </c>
      <c r="C430" s="46" t="s">
        <v>58</v>
      </c>
      <c r="D430" s="46" t="s">
        <v>0</v>
      </c>
      <c r="E430" s="46" t="s">
        <v>251</v>
      </c>
      <c r="F430" s="46" t="s">
        <v>20</v>
      </c>
      <c r="G430" s="60">
        <v>200</v>
      </c>
    </row>
    <row r="431" spans="1:7" s="2" customFormat="1" ht="22.2" customHeight="1" x14ac:dyDescent="0.25">
      <c r="A431" s="73" t="s">
        <v>117</v>
      </c>
      <c r="B431" s="46" t="s">
        <v>8</v>
      </c>
      <c r="C431" s="46" t="s">
        <v>58</v>
      </c>
      <c r="D431" s="46" t="s">
        <v>0</v>
      </c>
      <c r="E431" s="46" t="s">
        <v>251</v>
      </c>
      <c r="F431" s="46" t="s">
        <v>109</v>
      </c>
      <c r="G431" s="60">
        <v>15236.8</v>
      </c>
    </row>
    <row r="432" spans="1:7" s="2" customFormat="1" ht="68.400000000000006" customHeight="1" x14ac:dyDescent="0.25">
      <c r="A432" s="87" t="s">
        <v>272</v>
      </c>
      <c r="B432" s="46" t="s">
        <v>8</v>
      </c>
      <c r="C432" s="46" t="s">
        <v>58</v>
      </c>
      <c r="D432" s="46" t="s">
        <v>0</v>
      </c>
      <c r="E432" s="46" t="s">
        <v>269</v>
      </c>
      <c r="F432" s="46"/>
      <c r="G432" s="60">
        <f>G433</f>
        <v>0</v>
      </c>
    </row>
    <row r="433" spans="1:7" s="2" customFormat="1" ht="16.95" customHeight="1" x14ac:dyDescent="0.25">
      <c r="A433" s="73" t="s">
        <v>117</v>
      </c>
      <c r="B433" s="46" t="s">
        <v>8</v>
      </c>
      <c r="C433" s="46" t="s">
        <v>58</v>
      </c>
      <c r="D433" s="46" t="s">
        <v>0</v>
      </c>
      <c r="E433" s="46" t="s">
        <v>269</v>
      </c>
      <c r="F433" s="46" t="s">
        <v>109</v>
      </c>
      <c r="G433" s="60"/>
    </row>
    <row r="434" spans="1:7" s="2" customFormat="1" ht="139.94999999999999" customHeight="1" x14ac:dyDescent="0.25">
      <c r="A434" s="45" t="s">
        <v>303</v>
      </c>
      <c r="B434" s="46" t="s">
        <v>8</v>
      </c>
      <c r="C434" s="46" t="s">
        <v>58</v>
      </c>
      <c r="D434" s="46" t="s">
        <v>0</v>
      </c>
      <c r="E434" s="46" t="s">
        <v>304</v>
      </c>
      <c r="F434" s="46"/>
      <c r="G434" s="60">
        <f>SUM(G435)</f>
        <v>0</v>
      </c>
    </row>
    <row r="435" spans="1:7" s="2" customFormat="1" x14ac:dyDescent="0.25">
      <c r="A435" s="45" t="s">
        <v>117</v>
      </c>
      <c r="B435" s="46" t="s">
        <v>8</v>
      </c>
      <c r="C435" s="46" t="s">
        <v>58</v>
      </c>
      <c r="D435" s="46" t="s">
        <v>0</v>
      </c>
      <c r="E435" s="46" t="s">
        <v>304</v>
      </c>
      <c r="F435" s="46" t="s">
        <v>109</v>
      </c>
      <c r="G435" s="60"/>
    </row>
    <row r="436" spans="1:7" s="2" customFormat="1" ht="95.25" customHeight="1" x14ac:dyDescent="0.25">
      <c r="A436" s="87" t="s">
        <v>273</v>
      </c>
      <c r="B436" s="46" t="s">
        <v>8</v>
      </c>
      <c r="C436" s="46" t="s">
        <v>58</v>
      </c>
      <c r="D436" s="46" t="s">
        <v>0</v>
      </c>
      <c r="E436" s="46" t="s">
        <v>270</v>
      </c>
      <c r="F436" s="46"/>
      <c r="G436" s="60">
        <f>G437</f>
        <v>0</v>
      </c>
    </row>
    <row r="437" spans="1:7" s="2" customFormat="1" x14ac:dyDescent="0.25">
      <c r="A437" s="73" t="s">
        <v>117</v>
      </c>
      <c r="B437" s="46" t="s">
        <v>8</v>
      </c>
      <c r="C437" s="46" t="s">
        <v>58</v>
      </c>
      <c r="D437" s="46" t="s">
        <v>0</v>
      </c>
      <c r="E437" s="46" t="s">
        <v>270</v>
      </c>
      <c r="F437" s="46" t="s">
        <v>109</v>
      </c>
      <c r="G437" s="60"/>
    </row>
    <row r="438" spans="1:7" s="2" customFormat="1" ht="156" x14ac:dyDescent="0.25">
      <c r="A438" s="77" t="s">
        <v>191</v>
      </c>
      <c r="B438" s="46" t="s">
        <v>8</v>
      </c>
      <c r="C438" s="46" t="s">
        <v>58</v>
      </c>
      <c r="D438" s="46" t="s">
        <v>0</v>
      </c>
      <c r="E438" s="46" t="s">
        <v>255</v>
      </c>
      <c r="F438" s="46"/>
      <c r="G438" s="60">
        <f>SUM(G439:G440)</f>
        <v>1255.4000000000001</v>
      </c>
    </row>
    <row r="439" spans="1:7" s="2" customFormat="1" ht="49.5" customHeight="1" x14ac:dyDescent="0.25">
      <c r="A439" s="73" t="s">
        <v>112</v>
      </c>
      <c r="B439" s="46" t="s">
        <v>8</v>
      </c>
      <c r="C439" s="46" t="s">
        <v>58</v>
      </c>
      <c r="D439" s="46" t="s">
        <v>0</v>
      </c>
      <c r="E439" s="46" t="s">
        <v>255</v>
      </c>
      <c r="F439" s="46" t="s">
        <v>19</v>
      </c>
      <c r="G439" s="60">
        <v>1087</v>
      </c>
    </row>
    <row r="440" spans="1:7" s="2" customFormat="1" ht="31.2" x14ac:dyDescent="0.25">
      <c r="A440" s="73" t="s">
        <v>115</v>
      </c>
      <c r="B440" s="46" t="s">
        <v>8</v>
      </c>
      <c r="C440" s="46" t="s">
        <v>58</v>
      </c>
      <c r="D440" s="46" t="s">
        <v>0</v>
      </c>
      <c r="E440" s="46" t="s">
        <v>255</v>
      </c>
      <c r="F440" s="46" t="s">
        <v>20</v>
      </c>
      <c r="G440" s="60">
        <v>168.4</v>
      </c>
    </row>
    <row r="441" spans="1:7" s="2" customFormat="1" ht="62.4" x14ac:dyDescent="0.25">
      <c r="A441" s="76" t="s">
        <v>249</v>
      </c>
      <c r="B441" s="46" t="s">
        <v>8</v>
      </c>
      <c r="C441" s="46" t="s">
        <v>58</v>
      </c>
      <c r="D441" s="46" t="s">
        <v>0</v>
      </c>
      <c r="E441" s="46" t="s">
        <v>254</v>
      </c>
      <c r="F441" s="46"/>
      <c r="G441" s="60">
        <f>SUM(G442:G443)</f>
        <v>933.6</v>
      </c>
    </row>
    <row r="442" spans="1:7" s="2" customFormat="1" ht="48.6" customHeight="1" x14ac:dyDescent="0.25">
      <c r="A442" s="73" t="s">
        <v>112</v>
      </c>
      <c r="B442" s="46" t="s">
        <v>8</v>
      </c>
      <c r="C442" s="46" t="s">
        <v>58</v>
      </c>
      <c r="D442" s="46" t="s">
        <v>0</v>
      </c>
      <c r="E442" s="46" t="s">
        <v>254</v>
      </c>
      <c r="F442" s="46" t="s">
        <v>19</v>
      </c>
      <c r="G442" s="60">
        <v>849.4</v>
      </c>
    </row>
    <row r="443" spans="1:7" s="2" customFormat="1" ht="31.2" x14ac:dyDescent="0.25">
      <c r="A443" s="73" t="s">
        <v>115</v>
      </c>
      <c r="B443" s="46" t="s">
        <v>8</v>
      </c>
      <c r="C443" s="46" t="s">
        <v>58</v>
      </c>
      <c r="D443" s="46" t="s">
        <v>0</v>
      </c>
      <c r="E443" s="46" t="s">
        <v>254</v>
      </c>
      <c r="F443" s="46" t="s">
        <v>20</v>
      </c>
      <c r="G443" s="60">
        <v>84.2</v>
      </c>
    </row>
    <row r="444" spans="1:7" s="2" customFormat="1" ht="46.8" x14ac:dyDescent="0.25">
      <c r="A444" s="76" t="s">
        <v>190</v>
      </c>
      <c r="B444" s="46" t="s">
        <v>8</v>
      </c>
      <c r="C444" s="46" t="s">
        <v>58</v>
      </c>
      <c r="D444" s="46" t="s">
        <v>0</v>
      </c>
      <c r="E444" s="46" t="s">
        <v>253</v>
      </c>
      <c r="F444" s="46"/>
      <c r="G444" s="60">
        <f>SUM(G445:G446)</f>
        <v>11419.1</v>
      </c>
    </row>
    <row r="445" spans="1:7" s="2" customFormat="1" ht="49.2" customHeight="1" x14ac:dyDescent="0.25">
      <c r="A445" s="73" t="s">
        <v>112</v>
      </c>
      <c r="B445" s="46" t="s">
        <v>8</v>
      </c>
      <c r="C445" s="46" t="s">
        <v>58</v>
      </c>
      <c r="D445" s="46" t="s">
        <v>0</v>
      </c>
      <c r="E445" s="46" t="s">
        <v>253</v>
      </c>
      <c r="F445" s="46" t="s">
        <v>19</v>
      </c>
      <c r="G445" s="60">
        <v>10492.9</v>
      </c>
    </row>
    <row r="446" spans="1:7" s="2" customFormat="1" ht="31.2" x14ac:dyDescent="0.25">
      <c r="A446" s="73" t="s">
        <v>115</v>
      </c>
      <c r="B446" s="46" t="s">
        <v>8</v>
      </c>
      <c r="C446" s="46" t="s">
        <v>58</v>
      </c>
      <c r="D446" s="46" t="s">
        <v>0</v>
      </c>
      <c r="E446" s="46" t="s">
        <v>253</v>
      </c>
      <c r="F446" s="46" t="s">
        <v>20</v>
      </c>
      <c r="G446" s="60">
        <v>926.2</v>
      </c>
    </row>
    <row r="447" spans="1:7" x14ac:dyDescent="0.25">
      <c r="A447" s="73" t="s">
        <v>453</v>
      </c>
      <c r="B447" s="46" t="s">
        <v>282</v>
      </c>
      <c r="C447" s="46"/>
      <c r="D447" s="46"/>
      <c r="E447" s="46"/>
      <c r="F447" s="46"/>
      <c r="G447" s="60">
        <f>SUM(G448+G464)</f>
        <v>214175</v>
      </c>
    </row>
    <row r="448" spans="1:7" s="2" customFormat="1" ht="46.8" x14ac:dyDescent="0.25">
      <c r="A448" s="73" t="s">
        <v>294</v>
      </c>
      <c r="B448" s="46" t="s">
        <v>282</v>
      </c>
      <c r="C448" s="46" t="s">
        <v>58</v>
      </c>
      <c r="D448" s="46"/>
      <c r="E448" s="46"/>
      <c r="F448" s="46"/>
      <c r="G448" s="60">
        <f>SUM(G449)</f>
        <v>153947.5</v>
      </c>
    </row>
    <row r="449" spans="1:7" s="2" customFormat="1" ht="46.8" x14ac:dyDescent="0.25">
      <c r="A449" s="73" t="s">
        <v>381</v>
      </c>
      <c r="B449" s="46" t="s">
        <v>282</v>
      </c>
      <c r="C449" s="46" t="s">
        <v>58</v>
      </c>
      <c r="D449" s="46" t="s">
        <v>0</v>
      </c>
      <c r="E449" s="46"/>
      <c r="F449" s="46"/>
      <c r="G449" s="60">
        <f>SUM(G450+G454+G458+G460+G462)</f>
        <v>153947.5</v>
      </c>
    </row>
    <row r="450" spans="1:7" s="2" customFormat="1" x14ac:dyDescent="0.25">
      <c r="A450" s="73" t="s">
        <v>17</v>
      </c>
      <c r="B450" s="46" t="s">
        <v>282</v>
      </c>
      <c r="C450" s="46" t="s">
        <v>58</v>
      </c>
      <c r="D450" s="46" t="s">
        <v>0</v>
      </c>
      <c r="E450" s="46" t="s">
        <v>41</v>
      </c>
      <c r="F450" s="46"/>
      <c r="G450" s="60">
        <f>SUM(G451:G453)</f>
        <v>9526</v>
      </c>
    </row>
    <row r="451" spans="1:7" s="2" customFormat="1" ht="31.2" x14ac:dyDescent="0.25">
      <c r="A451" s="73" t="s">
        <v>18</v>
      </c>
      <c r="B451" s="46" t="s">
        <v>282</v>
      </c>
      <c r="C451" s="46" t="s">
        <v>58</v>
      </c>
      <c r="D451" s="46" t="s">
        <v>0</v>
      </c>
      <c r="E451" s="46" t="s">
        <v>41</v>
      </c>
      <c r="F451" s="46" t="s">
        <v>19</v>
      </c>
      <c r="G451" s="60">
        <v>9382.1</v>
      </c>
    </row>
    <row r="452" spans="1:7" s="2" customFormat="1" ht="31.2" x14ac:dyDescent="0.25">
      <c r="A452" s="73" t="s">
        <v>115</v>
      </c>
      <c r="B452" s="46" t="s">
        <v>282</v>
      </c>
      <c r="C452" s="46" t="s">
        <v>58</v>
      </c>
      <c r="D452" s="46" t="s">
        <v>0</v>
      </c>
      <c r="E452" s="46" t="s">
        <v>41</v>
      </c>
      <c r="F452" s="46" t="s">
        <v>20</v>
      </c>
      <c r="G452" s="60">
        <v>135.9</v>
      </c>
    </row>
    <row r="453" spans="1:7" s="2" customFormat="1" x14ac:dyDescent="0.25">
      <c r="A453" s="73" t="s">
        <v>21</v>
      </c>
      <c r="B453" s="46" t="s">
        <v>282</v>
      </c>
      <c r="C453" s="46" t="s">
        <v>58</v>
      </c>
      <c r="D453" s="46" t="s">
        <v>0</v>
      </c>
      <c r="E453" s="46" t="s">
        <v>41</v>
      </c>
      <c r="F453" s="46" t="s">
        <v>22</v>
      </c>
      <c r="G453" s="60">
        <v>8</v>
      </c>
    </row>
    <row r="454" spans="1:7" s="2" customFormat="1" ht="62.4" x14ac:dyDescent="0.25">
      <c r="A454" s="73" t="s">
        <v>28</v>
      </c>
      <c r="B454" s="46" t="s">
        <v>282</v>
      </c>
      <c r="C454" s="46" t="s">
        <v>58</v>
      </c>
      <c r="D454" s="46" t="s">
        <v>0</v>
      </c>
      <c r="E454" s="46" t="s">
        <v>51</v>
      </c>
      <c r="F454" s="46"/>
      <c r="G454" s="60">
        <f>SUM(G455:G457)</f>
        <v>144263.79999999999</v>
      </c>
    </row>
    <row r="455" spans="1:7" s="2" customFormat="1" ht="31.2" x14ac:dyDescent="0.25">
      <c r="A455" s="73" t="s">
        <v>18</v>
      </c>
      <c r="B455" s="46" t="s">
        <v>282</v>
      </c>
      <c r="C455" s="46" t="s">
        <v>58</v>
      </c>
      <c r="D455" s="46" t="s">
        <v>0</v>
      </c>
      <c r="E455" s="46" t="s">
        <v>51</v>
      </c>
      <c r="F455" s="46" t="s">
        <v>19</v>
      </c>
      <c r="G455" s="60">
        <v>5889.4</v>
      </c>
    </row>
    <row r="456" spans="1:7" s="2" customFormat="1" ht="31.2" x14ac:dyDescent="0.25">
      <c r="A456" s="73" t="s">
        <v>115</v>
      </c>
      <c r="B456" s="46" t="s">
        <v>282</v>
      </c>
      <c r="C456" s="46" t="s">
        <v>58</v>
      </c>
      <c r="D456" s="46" t="s">
        <v>0</v>
      </c>
      <c r="E456" s="46" t="s">
        <v>51</v>
      </c>
      <c r="F456" s="46" t="s">
        <v>20</v>
      </c>
      <c r="G456" s="60">
        <v>155.5</v>
      </c>
    </row>
    <row r="457" spans="1:7" s="2" customFormat="1" ht="31.2" x14ac:dyDescent="0.25">
      <c r="A457" s="75" t="s">
        <v>121</v>
      </c>
      <c r="B457" s="46" t="s">
        <v>282</v>
      </c>
      <c r="C457" s="46" t="s">
        <v>58</v>
      </c>
      <c r="D457" s="46" t="s">
        <v>0</v>
      </c>
      <c r="E457" s="46" t="s">
        <v>51</v>
      </c>
      <c r="F457" s="46" t="s">
        <v>111</v>
      </c>
      <c r="G457" s="60">
        <v>138218.9</v>
      </c>
    </row>
    <row r="458" spans="1:7" s="2" customFormat="1" ht="31.2" x14ac:dyDescent="0.25">
      <c r="A458" s="73" t="s">
        <v>228</v>
      </c>
      <c r="B458" s="46" t="s">
        <v>282</v>
      </c>
      <c r="C458" s="46" t="s">
        <v>58</v>
      </c>
      <c r="D458" s="46" t="s">
        <v>0</v>
      </c>
      <c r="E458" s="46" t="s">
        <v>229</v>
      </c>
      <c r="F458" s="46"/>
      <c r="G458" s="60">
        <f>SUM(G459)</f>
        <v>16.600000000000001</v>
      </c>
    </row>
    <row r="459" spans="1:7" s="2" customFormat="1" ht="31.2" x14ac:dyDescent="0.25">
      <c r="A459" s="73" t="s">
        <v>115</v>
      </c>
      <c r="B459" s="46" t="s">
        <v>282</v>
      </c>
      <c r="C459" s="46" t="s">
        <v>58</v>
      </c>
      <c r="D459" s="46" t="s">
        <v>0</v>
      </c>
      <c r="E459" s="46" t="s">
        <v>229</v>
      </c>
      <c r="F459" s="46" t="s">
        <v>20</v>
      </c>
      <c r="G459" s="60">
        <v>16.600000000000001</v>
      </c>
    </row>
    <row r="460" spans="1:7" s="2" customFormat="1" x14ac:dyDescent="0.25">
      <c r="A460" s="73" t="s">
        <v>234</v>
      </c>
      <c r="B460" s="46" t="s">
        <v>282</v>
      </c>
      <c r="C460" s="46" t="s">
        <v>58</v>
      </c>
      <c r="D460" s="46" t="s">
        <v>0</v>
      </c>
      <c r="E460" s="46" t="s">
        <v>235</v>
      </c>
      <c r="F460" s="46"/>
      <c r="G460" s="60">
        <f>SUM(G461)</f>
        <v>25.1</v>
      </c>
    </row>
    <row r="461" spans="1:7" s="2" customFormat="1" ht="31.2" x14ac:dyDescent="0.25">
      <c r="A461" s="73" t="s">
        <v>115</v>
      </c>
      <c r="B461" s="46" t="s">
        <v>282</v>
      </c>
      <c r="C461" s="46" t="s">
        <v>58</v>
      </c>
      <c r="D461" s="46" t="s">
        <v>0</v>
      </c>
      <c r="E461" s="46" t="s">
        <v>235</v>
      </c>
      <c r="F461" s="46" t="s">
        <v>20</v>
      </c>
      <c r="G461" s="60">
        <v>25.1</v>
      </c>
    </row>
    <row r="462" spans="1:7" s="2" customFormat="1" ht="31.2" x14ac:dyDescent="0.25">
      <c r="A462" s="73" t="s">
        <v>232</v>
      </c>
      <c r="B462" s="46" t="s">
        <v>282</v>
      </c>
      <c r="C462" s="46" t="s">
        <v>58</v>
      </c>
      <c r="D462" s="46" t="s">
        <v>0</v>
      </c>
      <c r="E462" s="46" t="s">
        <v>233</v>
      </c>
      <c r="F462" s="46"/>
      <c r="G462" s="60">
        <f>SUM(G463)</f>
        <v>116</v>
      </c>
    </row>
    <row r="463" spans="1:7" s="2" customFormat="1" ht="31.2" x14ac:dyDescent="0.25">
      <c r="A463" s="73" t="s">
        <v>115</v>
      </c>
      <c r="B463" s="46" t="s">
        <v>282</v>
      </c>
      <c r="C463" s="46" t="s">
        <v>58</v>
      </c>
      <c r="D463" s="46" t="s">
        <v>0</v>
      </c>
      <c r="E463" s="46" t="s">
        <v>233</v>
      </c>
      <c r="F463" s="46" t="s">
        <v>20</v>
      </c>
      <c r="G463" s="60">
        <v>116</v>
      </c>
    </row>
    <row r="464" spans="1:7" s="2" customFormat="1" ht="62.4" x14ac:dyDescent="0.25">
      <c r="A464" s="73" t="s">
        <v>523</v>
      </c>
      <c r="B464" s="46" t="s">
        <v>282</v>
      </c>
      <c r="C464" s="79">
        <v>2</v>
      </c>
      <c r="D464" s="46"/>
      <c r="E464" s="46"/>
      <c r="F464" s="46"/>
      <c r="G464" s="60">
        <f>SUM(G465)</f>
        <v>60227.5</v>
      </c>
    </row>
    <row r="465" spans="1:7" s="2" customFormat="1" x14ac:dyDescent="0.25">
      <c r="A465" s="73" t="s">
        <v>524</v>
      </c>
      <c r="B465" s="46" t="s">
        <v>282</v>
      </c>
      <c r="C465" s="79">
        <v>2</v>
      </c>
      <c r="D465" s="46" t="s">
        <v>0</v>
      </c>
      <c r="E465" s="46"/>
      <c r="F465" s="46"/>
      <c r="G465" s="60">
        <f>SUM(G466)</f>
        <v>60227.5</v>
      </c>
    </row>
    <row r="466" spans="1:7" s="2" customFormat="1" ht="62.4" x14ac:dyDescent="0.25">
      <c r="A466" s="73" t="s">
        <v>525</v>
      </c>
      <c r="B466" s="46" t="s">
        <v>282</v>
      </c>
      <c r="C466" s="79">
        <v>2</v>
      </c>
      <c r="D466" s="46" t="s">
        <v>0</v>
      </c>
      <c r="E466" s="46" t="s">
        <v>526</v>
      </c>
      <c r="F466" s="46"/>
      <c r="G466" s="60">
        <f>SUM(G467)</f>
        <v>60227.5</v>
      </c>
    </row>
    <row r="467" spans="1:7" s="2" customFormat="1" ht="31.2" x14ac:dyDescent="0.25">
      <c r="A467" s="73" t="s">
        <v>121</v>
      </c>
      <c r="B467" s="46" t="s">
        <v>282</v>
      </c>
      <c r="C467" s="79">
        <v>2</v>
      </c>
      <c r="D467" s="46" t="s">
        <v>0</v>
      </c>
      <c r="E467" s="46" t="s">
        <v>526</v>
      </c>
      <c r="F467" s="46" t="s">
        <v>111</v>
      </c>
      <c r="G467" s="60">
        <v>60227.5</v>
      </c>
    </row>
    <row r="468" spans="1:7" s="2" customFormat="1" ht="31.2" x14ac:dyDescent="0.25">
      <c r="A468" s="73" t="s">
        <v>158</v>
      </c>
      <c r="B468" s="46" t="s">
        <v>123</v>
      </c>
      <c r="C468" s="46"/>
      <c r="D468" s="46"/>
      <c r="E468" s="46"/>
      <c r="F468" s="46"/>
      <c r="G468" s="60">
        <f>SUM(G473+G478+G469)</f>
        <v>27080.300000000003</v>
      </c>
    </row>
    <row r="469" spans="1:7" s="2" customFormat="1" ht="46.8" x14ac:dyDescent="0.25">
      <c r="A469" s="73" t="s">
        <v>386</v>
      </c>
      <c r="B469" s="46" t="s">
        <v>123</v>
      </c>
      <c r="C469" s="46" t="s">
        <v>58</v>
      </c>
      <c r="D469" s="46"/>
      <c r="E469" s="46"/>
      <c r="F469" s="46"/>
      <c r="G469" s="60">
        <f>G470</f>
        <v>2418</v>
      </c>
    </row>
    <row r="470" spans="1:7" s="2" customFormat="1" ht="46.8" x14ac:dyDescent="0.25">
      <c r="A470" s="73" t="s">
        <v>387</v>
      </c>
      <c r="B470" s="46" t="s">
        <v>123</v>
      </c>
      <c r="C470" s="46" t="s">
        <v>58</v>
      </c>
      <c r="D470" s="46" t="s">
        <v>0</v>
      </c>
      <c r="E470" s="46"/>
      <c r="F470" s="46"/>
      <c r="G470" s="60">
        <f>G471</f>
        <v>2418</v>
      </c>
    </row>
    <row r="471" spans="1:7" s="2" customFormat="1" ht="78" x14ac:dyDescent="0.25">
      <c r="A471" s="73" t="s">
        <v>388</v>
      </c>
      <c r="B471" s="46" t="s">
        <v>123</v>
      </c>
      <c r="C471" s="46" t="s">
        <v>58</v>
      </c>
      <c r="D471" s="46" t="s">
        <v>0</v>
      </c>
      <c r="E471" s="46" t="s">
        <v>316</v>
      </c>
      <c r="F471" s="46"/>
      <c r="G471" s="60">
        <f>G472</f>
        <v>2418</v>
      </c>
    </row>
    <row r="472" spans="1:7" s="2" customFormat="1" ht="31.2" x14ac:dyDescent="0.25">
      <c r="A472" s="73" t="s">
        <v>115</v>
      </c>
      <c r="B472" s="46" t="s">
        <v>123</v>
      </c>
      <c r="C472" s="46" t="s">
        <v>58</v>
      </c>
      <c r="D472" s="46" t="s">
        <v>0</v>
      </c>
      <c r="E472" s="46" t="s">
        <v>316</v>
      </c>
      <c r="F472" s="46" t="s">
        <v>20</v>
      </c>
      <c r="G472" s="60">
        <f>619+205.4+954.1+291.7+347.8</f>
        <v>2418</v>
      </c>
    </row>
    <row r="473" spans="1:7" s="2" customFormat="1" ht="46.8" x14ac:dyDescent="0.25">
      <c r="A473" s="73" t="s">
        <v>389</v>
      </c>
      <c r="B473" s="46" t="s">
        <v>123</v>
      </c>
      <c r="C473" s="46" t="s">
        <v>93</v>
      </c>
      <c r="D473" s="46"/>
      <c r="E473" s="46"/>
      <c r="F473" s="46"/>
      <c r="G473" s="60">
        <f>SUM(G474)</f>
        <v>15180.6</v>
      </c>
    </row>
    <row r="474" spans="1:7" s="2" customFormat="1" ht="97.2" customHeight="1" x14ac:dyDescent="0.25">
      <c r="A474" s="88" t="s">
        <v>430</v>
      </c>
      <c r="B474" s="46" t="s">
        <v>123</v>
      </c>
      <c r="C474" s="46" t="s">
        <v>93</v>
      </c>
      <c r="D474" s="46" t="s">
        <v>0</v>
      </c>
      <c r="E474" s="46"/>
      <c r="F474" s="46"/>
      <c r="G474" s="60">
        <f>SUM(G475)</f>
        <v>15180.6</v>
      </c>
    </row>
    <row r="475" spans="1:7" s="2" customFormat="1" ht="78" x14ac:dyDescent="0.25">
      <c r="A475" s="73" t="s">
        <v>390</v>
      </c>
      <c r="B475" s="46" t="s">
        <v>123</v>
      </c>
      <c r="C475" s="46" t="s">
        <v>93</v>
      </c>
      <c r="D475" s="46" t="s">
        <v>0</v>
      </c>
      <c r="E475" s="46" t="s">
        <v>134</v>
      </c>
      <c r="F475" s="46"/>
      <c r="G475" s="60">
        <f>SUM(G476:G477)</f>
        <v>15180.6</v>
      </c>
    </row>
    <row r="476" spans="1:7" s="2" customFormat="1" ht="31.2" x14ac:dyDescent="0.25">
      <c r="A476" s="73" t="s">
        <v>115</v>
      </c>
      <c r="B476" s="46" t="s">
        <v>123</v>
      </c>
      <c r="C476" s="46" t="s">
        <v>93</v>
      </c>
      <c r="D476" s="46" t="s">
        <v>0</v>
      </c>
      <c r="E476" s="46" t="s">
        <v>134</v>
      </c>
      <c r="F476" s="46" t="s">
        <v>20</v>
      </c>
      <c r="G476" s="60">
        <f>7368.9+173.8+4887.3+756.6+1994-34.5</f>
        <v>15146.1</v>
      </c>
    </row>
    <row r="477" spans="1:7" s="2" customFormat="1" x14ac:dyDescent="0.25">
      <c r="A477" s="73" t="s">
        <v>117</v>
      </c>
      <c r="B477" s="46" t="s">
        <v>123</v>
      </c>
      <c r="C477" s="46" t="s">
        <v>93</v>
      </c>
      <c r="D477" s="46" t="s">
        <v>0</v>
      </c>
      <c r="E477" s="46" t="s">
        <v>134</v>
      </c>
      <c r="F477" s="46" t="s">
        <v>109</v>
      </c>
      <c r="G477" s="60">
        <v>34.5</v>
      </c>
    </row>
    <row r="478" spans="1:7" s="2" customFormat="1" ht="46.8" x14ac:dyDescent="0.25">
      <c r="A478" s="73" t="s">
        <v>431</v>
      </c>
      <c r="B478" s="46" t="s">
        <v>123</v>
      </c>
      <c r="C478" s="46" t="s">
        <v>101</v>
      </c>
      <c r="D478" s="46"/>
      <c r="E478" s="46"/>
      <c r="F478" s="46"/>
      <c r="G478" s="60">
        <f>G479</f>
        <v>9481.7000000000007</v>
      </c>
    </row>
    <row r="479" spans="1:7" s="2" customFormat="1" ht="46.8" x14ac:dyDescent="0.25">
      <c r="A479" s="73" t="s">
        <v>124</v>
      </c>
      <c r="B479" s="46" t="s">
        <v>123</v>
      </c>
      <c r="C479" s="46" t="s">
        <v>101</v>
      </c>
      <c r="D479" s="46" t="s">
        <v>0</v>
      </c>
      <c r="E479" s="46"/>
      <c r="F479" s="46"/>
      <c r="G479" s="60">
        <f>G480</f>
        <v>9481.7000000000007</v>
      </c>
    </row>
    <row r="480" spans="1:7" s="2" customFormat="1" ht="93.6" x14ac:dyDescent="0.25">
      <c r="A480" s="73" t="s">
        <v>218</v>
      </c>
      <c r="B480" s="46" t="s">
        <v>123</v>
      </c>
      <c r="C480" s="46" t="s">
        <v>101</v>
      </c>
      <c r="D480" s="46" t="s">
        <v>0</v>
      </c>
      <c r="E480" s="46" t="s">
        <v>125</v>
      </c>
      <c r="F480" s="46"/>
      <c r="G480" s="60">
        <f>G481+G482</f>
        <v>9481.7000000000007</v>
      </c>
    </row>
    <row r="481" spans="1:7" s="2" customFormat="1" ht="31.2" x14ac:dyDescent="0.25">
      <c r="A481" s="73" t="s">
        <v>115</v>
      </c>
      <c r="B481" s="46" t="s">
        <v>123</v>
      </c>
      <c r="C481" s="46" t="s">
        <v>101</v>
      </c>
      <c r="D481" s="46" t="s">
        <v>0</v>
      </c>
      <c r="E481" s="46" t="s">
        <v>125</v>
      </c>
      <c r="F481" s="46" t="s">
        <v>20</v>
      </c>
      <c r="G481" s="60"/>
    </row>
    <row r="482" spans="1:7" s="2" customFormat="1" ht="31.2" x14ac:dyDescent="0.25">
      <c r="A482" s="75" t="s">
        <v>121</v>
      </c>
      <c r="B482" s="46" t="s">
        <v>123</v>
      </c>
      <c r="C482" s="46" t="s">
        <v>101</v>
      </c>
      <c r="D482" s="46" t="s">
        <v>0</v>
      </c>
      <c r="E482" s="46" t="s">
        <v>125</v>
      </c>
      <c r="F482" s="46" t="s">
        <v>111</v>
      </c>
      <c r="G482" s="60">
        <v>9481.7000000000007</v>
      </c>
    </row>
    <row r="483" spans="1:7" s="2" customFormat="1" ht="31.2" x14ac:dyDescent="0.25">
      <c r="A483" s="70" t="s">
        <v>159</v>
      </c>
      <c r="B483" s="46" t="s">
        <v>16</v>
      </c>
      <c r="C483" s="46"/>
      <c r="D483" s="46"/>
      <c r="E483" s="46"/>
      <c r="F483" s="72"/>
      <c r="G483" s="60">
        <f>SUM(G484+G514+G530+G547)</f>
        <v>179480.90000000002</v>
      </c>
    </row>
    <row r="484" spans="1:7" s="2" customFormat="1" ht="31.2" x14ac:dyDescent="0.25">
      <c r="A484" s="70" t="s">
        <v>160</v>
      </c>
      <c r="B484" s="46" t="s">
        <v>16</v>
      </c>
      <c r="C484" s="46" t="s">
        <v>58</v>
      </c>
      <c r="D484" s="46"/>
      <c r="E484" s="46"/>
      <c r="F484" s="72"/>
      <c r="G484" s="60">
        <f>SUM(G485+G503)</f>
        <v>86441.1</v>
      </c>
    </row>
    <row r="485" spans="1:7" s="2" customFormat="1" ht="31.2" x14ac:dyDescent="0.25">
      <c r="A485" s="76" t="s">
        <v>102</v>
      </c>
      <c r="B485" s="46" t="s">
        <v>16</v>
      </c>
      <c r="C485" s="46" t="s">
        <v>58</v>
      </c>
      <c r="D485" s="46" t="s">
        <v>0</v>
      </c>
      <c r="E485" s="46"/>
      <c r="F485" s="72"/>
      <c r="G485" s="60">
        <f>SUM(G490+G494+G498+G486+G500)</f>
        <v>77989.5</v>
      </c>
    </row>
    <row r="486" spans="1:7" s="2" customFormat="1" ht="62.4" x14ac:dyDescent="0.25">
      <c r="A486" s="76" t="s">
        <v>28</v>
      </c>
      <c r="B486" s="46" t="s">
        <v>16</v>
      </c>
      <c r="C486" s="46" t="s">
        <v>58</v>
      </c>
      <c r="D486" s="46" t="s">
        <v>0</v>
      </c>
      <c r="E486" s="46" t="s">
        <v>51</v>
      </c>
      <c r="F486" s="72"/>
      <c r="G486" s="60">
        <f>SUM(G487:G489)</f>
        <v>77260.899999999994</v>
      </c>
    </row>
    <row r="487" spans="1:7" s="2" customFormat="1" ht="31.2" x14ac:dyDescent="0.25">
      <c r="A487" s="73" t="s">
        <v>18</v>
      </c>
      <c r="B487" s="46" t="s">
        <v>16</v>
      </c>
      <c r="C487" s="46" t="s">
        <v>58</v>
      </c>
      <c r="D487" s="46" t="s">
        <v>0</v>
      </c>
      <c r="E487" s="46" t="s">
        <v>51</v>
      </c>
      <c r="F487" s="72" t="s">
        <v>19</v>
      </c>
      <c r="G487" s="60">
        <v>59993.8</v>
      </c>
    </row>
    <row r="488" spans="1:7" s="2" customFormat="1" ht="31.2" x14ac:dyDescent="0.25">
      <c r="A488" s="73" t="s">
        <v>115</v>
      </c>
      <c r="B488" s="46" t="s">
        <v>16</v>
      </c>
      <c r="C488" s="46" t="s">
        <v>58</v>
      </c>
      <c r="D488" s="46" t="s">
        <v>0</v>
      </c>
      <c r="E488" s="46" t="s">
        <v>51</v>
      </c>
      <c r="F488" s="72" t="s">
        <v>20</v>
      </c>
      <c r="G488" s="60">
        <v>17099.099999999999</v>
      </c>
    </row>
    <row r="489" spans="1:7" s="2" customFormat="1" x14ac:dyDescent="0.25">
      <c r="A489" s="73" t="s">
        <v>21</v>
      </c>
      <c r="B489" s="46" t="s">
        <v>16</v>
      </c>
      <c r="C489" s="46" t="s">
        <v>58</v>
      </c>
      <c r="D489" s="46" t="s">
        <v>0</v>
      </c>
      <c r="E489" s="46" t="s">
        <v>51</v>
      </c>
      <c r="F489" s="72" t="s">
        <v>22</v>
      </c>
      <c r="G489" s="60">
        <v>168</v>
      </c>
    </row>
    <row r="490" spans="1:7" s="2" customFormat="1" ht="78" x14ac:dyDescent="0.25">
      <c r="A490" s="76" t="s">
        <v>35</v>
      </c>
      <c r="B490" s="46" t="s">
        <v>16</v>
      </c>
      <c r="C490" s="46" t="s">
        <v>58</v>
      </c>
      <c r="D490" s="46" t="s">
        <v>0</v>
      </c>
      <c r="E490" s="46" t="s">
        <v>77</v>
      </c>
      <c r="F490" s="72"/>
      <c r="G490" s="60">
        <f>SUM(G491:G493)</f>
        <v>0</v>
      </c>
    </row>
    <row r="491" spans="1:7" s="2" customFormat="1" ht="31.2" x14ac:dyDescent="0.25">
      <c r="A491" s="73" t="s">
        <v>18</v>
      </c>
      <c r="B491" s="46" t="s">
        <v>16</v>
      </c>
      <c r="C491" s="46" t="s">
        <v>58</v>
      </c>
      <c r="D491" s="46" t="s">
        <v>0</v>
      </c>
      <c r="E491" s="46" t="s">
        <v>77</v>
      </c>
      <c r="F491" s="72" t="s">
        <v>19</v>
      </c>
      <c r="G491" s="60"/>
    </row>
    <row r="492" spans="1:7" s="2" customFormat="1" ht="31.2" x14ac:dyDescent="0.25">
      <c r="A492" s="73" t="s">
        <v>115</v>
      </c>
      <c r="B492" s="46" t="s">
        <v>16</v>
      </c>
      <c r="C492" s="46" t="s">
        <v>58</v>
      </c>
      <c r="D492" s="46" t="s">
        <v>0</v>
      </c>
      <c r="E492" s="46" t="s">
        <v>77</v>
      </c>
      <c r="F492" s="72" t="s">
        <v>20</v>
      </c>
      <c r="G492" s="60"/>
    </row>
    <row r="493" spans="1:7" s="2" customFormat="1" x14ac:dyDescent="0.25">
      <c r="A493" s="73" t="s">
        <v>21</v>
      </c>
      <c r="B493" s="46" t="s">
        <v>16</v>
      </c>
      <c r="C493" s="46" t="s">
        <v>58</v>
      </c>
      <c r="D493" s="46" t="s">
        <v>0</v>
      </c>
      <c r="E493" s="46" t="s">
        <v>77</v>
      </c>
      <c r="F493" s="72" t="s">
        <v>22</v>
      </c>
      <c r="G493" s="60"/>
    </row>
    <row r="494" spans="1:7" s="2" customFormat="1" ht="62.4" x14ac:dyDescent="0.25">
      <c r="A494" s="76" t="s">
        <v>34</v>
      </c>
      <c r="B494" s="46" t="s">
        <v>16</v>
      </c>
      <c r="C494" s="46" t="s">
        <v>58</v>
      </c>
      <c r="D494" s="46" t="s">
        <v>0</v>
      </c>
      <c r="E494" s="46" t="s">
        <v>78</v>
      </c>
      <c r="F494" s="72"/>
      <c r="G494" s="60">
        <f>SUM(G495:G497)</f>
        <v>0</v>
      </c>
    </row>
    <row r="495" spans="1:7" s="2" customFormat="1" ht="31.2" x14ac:dyDescent="0.25">
      <c r="A495" s="73" t="s">
        <v>18</v>
      </c>
      <c r="B495" s="46" t="s">
        <v>16</v>
      </c>
      <c r="C495" s="46" t="s">
        <v>58</v>
      </c>
      <c r="D495" s="46" t="s">
        <v>0</v>
      </c>
      <c r="E495" s="46" t="s">
        <v>78</v>
      </c>
      <c r="F495" s="72" t="s">
        <v>19</v>
      </c>
      <c r="G495" s="60"/>
    </row>
    <row r="496" spans="1:7" s="2" customFormat="1" ht="31.2" x14ac:dyDescent="0.25">
      <c r="A496" s="73" t="s">
        <v>115</v>
      </c>
      <c r="B496" s="46" t="s">
        <v>16</v>
      </c>
      <c r="C496" s="46" t="s">
        <v>58</v>
      </c>
      <c r="D496" s="46" t="s">
        <v>0</v>
      </c>
      <c r="E496" s="46" t="s">
        <v>78</v>
      </c>
      <c r="F496" s="72" t="s">
        <v>20</v>
      </c>
      <c r="G496" s="60"/>
    </row>
    <row r="497" spans="1:7" s="2" customFormat="1" x14ac:dyDescent="0.25">
      <c r="A497" s="73" t="s">
        <v>21</v>
      </c>
      <c r="B497" s="46" t="s">
        <v>16</v>
      </c>
      <c r="C497" s="46" t="s">
        <v>58</v>
      </c>
      <c r="D497" s="46" t="s">
        <v>0</v>
      </c>
      <c r="E497" s="46" t="s">
        <v>78</v>
      </c>
      <c r="F497" s="72" t="s">
        <v>22</v>
      </c>
      <c r="G497" s="60"/>
    </row>
    <row r="498" spans="1:7" s="2" customFormat="1" ht="62.4" x14ac:dyDescent="0.25">
      <c r="A498" s="76" t="s">
        <v>265</v>
      </c>
      <c r="B498" s="46" t="s">
        <v>16</v>
      </c>
      <c r="C498" s="46" t="s">
        <v>58</v>
      </c>
      <c r="D498" s="46" t="s">
        <v>0</v>
      </c>
      <c r="E498" s="46" t="s">
        <v>79</v>
      </c>
      <c r="F498" s="72"/>
      <c r="G498" s="60">
        <f>SUM(G499:G499)</f>
        <v>728.6</v>
      </c>
    </row>
    <row r="499" spans="1:7" s="2" customFormat="1" ht="31.2" x14ac:dyDescent="0.25">
      <c r="A499" s="73" t="s">
        <v>115</v>
      </c>
      <c r="B499" s="46" t="s">
        <v>16</v>
      </c>
      <c r="C499" s="46" t="s">
        <v>58</v>
      </c>
      <c r="D499" s="46" t="s">
        <v>0</v>
      </c>
      <c r="E499" s="46" t="s">
        <v>79</v>
      </c>
      <c r="F499" s="72" t="s">
        <v>20</v>
      </c>
      <c r="G499" s="60">
        <v>728.6</v>
      </c>
    </row>
    <row r="500" spans="1:7" s="2" customFormat="1" ht="62.4" x14ac:dyDescent="0.3">
      <c r="A500" s="89" t="s">
        <v>275</v>
      </c>
      <c r="B500" s="46" t="s">
        <v>16</v>
      </c>
      <c r="C500" s="46" t="s">
        <v>58</v>
      </c>
      <c r="D500" s="46" t="s">
        <v>0</v>
      </c>
      <c r="E500" s="46" t="s">
        <v>130</v>
      </c>
      <c r="F500" s="72"/>
      <c r="G500" s="60">
        <f>G501+G502</f>
        <v>0</v>
      </c>
    </row>
    <row r="501" spans="1:7" s="2" customFormat="1" ht="31.2" x14ac:dyDescent="0.25">
      <c r="A501" s="73" t="s">
        <v>115</v>
      </c>
      <c r="B501" s="46" t="s">
        <v>16</v>
      </c>
      <c r="C501" s="46" t="s">
        <v>58</v>
      </c>
      <c r="D501" s="46" t="s">
        <v>0</v>
      </c>
      <c r="E501" s="46" t="s">
        <v>130</v>
      </c>
      <c r="F501" s="72" t="s">
        <v>20</v>
      </c>
      <c r="G501" s="60"/>
    </row>
    <row r="502" spans="1:7" s="2" customFormat="1" x14ac:dyDescent="0.25">
      <c r="A502" s="73" t="s">
        <v>9</v>
      </c>
      <c r="B502" s="46" t="s">
        <v>16</v>
      </c>
      <c r="C502" s="46" t="s">
        <v>58</v>
      </c>
      <c r="D502" s="46" t="s">
        <v>0</v>
      </c>
      <c r="E502" s="46" t="s">
        <v>130</v>
      </c>
      <c r="F502" s="72" t="s">
        <v>25</v>
      </c>
      <c r="G502" s="60"/>
    </row>
    <row r="503" spans="1:7" s="2" customFormat="1" ht="46.8" x14ac:dyDescent="0.25">
      <c r="A503" s="70" t="s">
        <v>429</v>
      </c>
      <c r="B503" s="46" t="s">
        <v>16</v>
      </c>
      <c r="C503" s="46" t="s">
        <v>58</v>
      </c>
      <c r="D503" s="46" t="s">
        <v>1</v>
      </c>
      <c r="E503" s="46"/>
      <c r="F503" s="72"/>
      <c r="G503" s="60">
        <f>SUM(G504+G508+G512+G510)</f>
        <v>8451.6</v>
      </c>
    </row>
    <row r="504" spans="1:7" s="2" customFormat="1" x14ac:dyDescent="0.25">
      <c r="A504" s="70" t="s">
        <v>26</v>
      </c>
      <c r="B504" s="46" t="s">
        <v>16</v>
      </c>
      <c r="C504" s="46" t="s">
        <v>58</v>
      </c>
      <c r="D504" s="46" t="s">
        <v>1</v>
      </c>
      <c r="E504" s="46" t="s">
        <v>41</v>
      </c>
      <c r="F504" s="72"/>
      <c r="G504" s="60">
        <f>SUM(G505:G507)</f>
        <v>8209.9</v>
      </c>
    </row>
    <row r="505" spans="1:7" s="2" customFormat="1" ht="31.2" x14ac:dyDescent="0.25">
      <c r="A505" s="73" t="s">
        <v>18</v>
      </c>
      <c r="B505" s="46" t="s">
        <v>16</v>
      </c>
      <c r="C505" s="46" t="s">
        <v>58</v>
      </c>
      <c r="D505" s="46" t="s">
        <v>1</v>
      </c>
      <c r="E505" s="46" t="s">
        <v>41</v>
      </c>
      <c r="F505" s="72" t="s">
        <v>19</v>
      </c>
      <c r="G505" s="60">
        <v>7946.5</v>
      </c>
    </row>
    <row r="506" spans="1:7" s="2" customFormat="1" ht="31.2" x14ac:dyDescent="0.25">
      <c r="A506" s="73" t="s">
        <v>115</v>
      </c>
      <c r="B506" s="46" t="s">
        <v>16</v>
      </c>
      <c r="C506" s="46" t="s">
        <v>58</v>
      </c>
      <c r="D506" s="46" t="s">
        <v>1</v>
      </c>
      <c r="E506" s="46" t="s">
        <v>41</v>
      </c>
      <c r="F506" s="72" t="s">
        <v>20</v>
      </c>
      <c r="G506" s="60">
        <v>261.39999999999998</v>
      </c>
    </row>
    <row r="507" spans="1:7" s="2" customFormat="1" x14ac:dyDescent="0.25">
      <c r="A507" s="73" t="s">
        <v>21</v>
      </c>
      <c r="B507" s="46" t="s">
        <v>16</v>
      </c>
      <c r="C507" s="46" t="s">
        <v>58</v>
      </c>
      <c r="D507" s="46" t="s">
        <v>1</v>
      </c>
      <c r="E507" s="46" t="s">
        <v>41</v>
      </c>
      <c r="F507" s="72" t="s">
        <v>22</v>
      </c>
      <c r="G507" s="60">
        <v>2</v>
      </c>
    </row>
    <row r="508" spans="1:7" s="2" customFormat="1" ht="31.2" x14ac:dyDescent="0.25">
      <c r="A508" s="73" t="s">
        <v>228</v>
      </c>
      <c r="B508" s="46" t="s">
        <v>16</v>
      </c>
      <c r="C508" s="79">
        <v>1</v>
      </c>
      <c r="D508" s="46" t="s">
        <v>1</v>
      </c>
      <c r="E508" s="46" t="s">
        <v>229</v>
      </c>
      <c r="F508" s="46"/>
      <c r="G508" s="60">
        <f>SUM(G509)</f>
        <v>28.3</v>
      </c>
    </row>
    <row r="509" spans="1:7" s="2" customFormat="1" ht="31.2" x14ac:dyDescent="0.25">
      <c r="A509" s="73" t="s">
        <v>115</v>
      </c>
      <c r="B509" s="46" t="s">
        <v>16</v>
      </c>
      <c r="C509" s="79">
        <v>1</v>
      </c>
      <c r="D509" s="46" t="s">
        <v>1</v>
      </c>
      <c r="E509" s="46" t="s">
        <v>229</v>
      </c>
      <c r="F509" s="46" t="s">
        <v>20</v>
      </c>
      <c r="G509" s="60">
        <v>28.3</v>
      </c>
    </row>
    <row r="510" spans="1:7" s="2" customFormat="1" x14ac:dyDescent="0.25">
      <c r="A510" s="73" t="s">
        <v>234</v>
      </c>
      <c r="B510" s="46" t="s">
        <v>16</v>
      </c>
      <c r="C510" s="46" t="s">
        <v>58</v>
      </c>
      <c r="D510" s="46" t="s">
        <v>1</v>
      </c>
      <c r="E510" s="46" t="s">
        <v>235</v>
      </c>
      <c r="F510" s="72"/>
      <c r="G510" s="60">
        <f>SUM(G511)</f>
        <v>87.2</v>
      </c>
    </row>
    <row r="511" spans="1:7" s="2" customFormat="1" ht="31.2" x14ac:dyDescent="0.25">
      <c r="A511" s="73" t="s">
        <v>115</v>
      </c>
      <c r="B511" s="46" t="s">
        <v>16</v>
      </c>
      <c r="C511" s="46" t="s">
        <v>58</v>
      </c>
      <c r="D511" s="46" t="s">
        <v>1</v>
      </c>
      <c r="E511" s="46" t="s">
        <v>235</v>
      </c>
      <c r="F511" s="72" t="s">
        <v>20</v>
      </c>
      <c r="G511" s="60">
        <v>87.2</v>
      </c>
    </row>
    <row r="512" spans="1:7" s="2" customFormat="1" ht="31.2" x14ac:dyDescent="0.25">
      <c r="A512" s="86" t="s">
        <v>232</v>
      </c>
      <c r="B512" s="46" t="s">
        <v>16</v>
      </c>
      <c r="C512" s="46" t="s">
        <v>58</v>
      </c>
      <c r="D512" s="46" t="s">
        <v>1</v>
      </c>
      <c r="E512" s="46" t="s">
        <v>233</v>
      </c>
      <c r="F512" s="46"/>
      <c r="G512" s="60">
        <f>SUM(G513)</f>
        <v>126.2</v>
      </c>
    </row>
    <row r="513" spans="1:7" s="2" customFormat="1" ht="31.2" x14ac:dyDescent="0.25">
      <c r="A513" s="73" t="s">
        <v>115</v>
      </c>
      <c r="B513" s="46" t="s">
        <v>16</v>
      </c>
      <c r="C513" s="46" t="s">
        <v>58</v>
      </c>
      <c r="D513" s="46" t="s">
        <v>1</v>
      </c>
      <c r="E513" s="46" t="s">
        <v>233</v>
      </c>
      <c r="F513" s="46" t="s">
        <v>20</v>
      </c>
      <c r="G513" s="60">
        <v>126.2</v>
      </c>
    </row>
    <row r="514" spans="1:7" s="2" customFormat="1" x14ac:dyDescent="0.25">
      <c r="A514" s="76" t="s">
        <v>161</v>
      </c>
      <c r="B514" s="46" t="s">
        <v>16</v>
      </c>
      <c r="C514" s="46" t="s">
        <v>93</v>
      </c>
      <c r="D514" s="46"/>
      <c r="E514" s="46"/>
      <c r="F514" s="72"/>
      <c r="G514" s="60">
        <f>SUM(G515+G524)</f>
        <v>11000.599999999999</v>
      </c>
    </row>
    <row r="515" spans="1:7" s="2" customFormat="1" ht="66" customHeight="1" x14ac:dyDescent="0.25">
      <c r="A515" s="76" t="s">
        <v>533</v>
      </c>
      <c r="B515" s="46" t="s">
        <v>16</v>
      </c>
      <c r="C515" s="46" t="s">
        <v>93</v>
      </c>
      <c r="D515" s="46" t="s">
        <v>0</v>
      </c>
      <c r="E515" s="46"/>
      <c r="F515" s="72"/>
      <c r="G515" s="60">
        <f>SUM(G516+G520)</f>
        <v>11000.599999999999</v>
      </c>
    </row>
    <row r="516" spans="1:7" s="2" customFormat="1" ht="62.4" x14ac:dyDescent="0.25">
      <c r="A516" s="76" t="s">
        <v>28</v>
      </c>
      <c r="B516" s="46" t="s">
        <v>16</v>
      </c>
      <c r="C516" s="46" t="s">
        <v>93</v>
      </c>
      <c r="D516" s="46" t="s">
        <v>0</v>
      </c>
      <c r="E516" s="46" t="s">
        <v>51</v>
      </c>
      <c r="F516" s="72"/>
      <c r="G516" s="60">
        <f>SUM(G517:G519)</f>
        <v>11000.599999999999</v>
      </c>
    </row>
    <row r="517" spans="1:7" s="2" customFormat="1" ht="31.2" x14ac:dyDescent="0.25">
      <c r="A517" s="73" t="s">
        <v>18</v>
      </c>
      <c r="B517" s="46" t="s">
        <v>16</v>
      </c>
      <c r="C517" s="46" t="s">
        <v>93</v>
      </c>
      <c r="D517" s="46" t="s">
        <v>0</v>
      </c>
      <c r="E517" s="46" t="s">
        <v>51</v>
      </c>
      <c r="F517" s="72" t="s">
        <v>19</v>
      </c>
      <c r="G517" s="60">
        <v>10233.299999999999</v>
      </c>
    </row>
    <row r="518" spans="1:7" s="2" customFormat="1" ht="31.2" x14ac:dyDescent="0.25">
      <c r="A518" s="73" t="s">
        <v>115</v>
      </c>
      <c r="B518" s="46" t="s">
        <v>16</v>
      </c>
      <c r="C518" s="46" t="s">
        <v>93</v>
      </c>
      <c r="D518" s="46" t="s">
        <v>0</v>
      </c>
      <c r="E518" s="46" t="s">
        <v>51</v>
      </c>
      <c r="F518" s="72" t="s">
        <v>20</v>
      </c>
      <c r="G518" s="60">
        <v>767.3</v>
      </c>
    </row>
    <row r="519" spans="1:7" s="2" customFormat="1" x14ac:dyDescent="0.25">
      <c r="A519" s="73" t="s">
        <v>21</v>
      </c>
      <c r="B519" s="46" t="s">
        <v>16</v>
      </c>
      <c r="C519" s="46" t="s">
        <v>93</v>
      </c>
      <c r="D519" s="46" t="s">
        <v>0</v>
      </c>
      <c r="E519" s="46" t="s">
        <v>51</v>
      </c>
      <c r="F519" s="72" t="s">
        <v>22</v>
      </c>
      <c r="G519" s="60"/>
    </row>
    <row r="520" spans="1:7" s="2" customFormat="1" ht="62.4" x14ac:dyDescent="0.25">
      <c r="A520" s="73" t="s">
        <v>147</v>
      </c>
      <c r="B520" s="46" t="s">
        <v>16</v>
      </c>
      <c r="C520" s="46" t="s">
        <v>93</v>
      </c>
      <c r="D520" s="46" t="s">
        <v>0</v>
      </c>
      <c r="E520" s="46" t="s">
        <v>148</v>
      </c>
      <c r="F520" s="72"/>
      <c r="G520" s="60">
        <f>SUM(G521:G523)</f>
        <v>0</v>
      </c>
    </row>
    <row r="521" spans="1:7" s="2" customFormat="1" ht="31.2" x14ac:dyDescent="0.25">
      <c r="A521" s="73" t="s">
        <v>18</v>
      </c>
      <c r="B521" s="46" t="s">
        <v>16</v>
      </c>
      <c r="C521" s="46" t="s">
        <v>93</v>
      </c>
      <c r="D521" s="46" t="s">
        <v>0</v>
      </c>
      <c r="E521" s="46" t="s">
        <v>148</v>
      </c>
      <c r="F521" s="72" t="s">
        <v>19</v>
      </c>
      <c r="G521" s="60"/>
    </row>
    <row r="522" spans="1:7" s="2" customFormat="1" ht="31.2" x14ac:dyDescent="0.25">
      <c r="A522" s="73" t="s">
        <v>115</v>
      </c>
      <c r="B522" s="46" t="s">
        <v>16</v>
      </c>
      <c r="C522" s="46" t="s">
        <v>93</v>
      </c>
      <c r="D522" s="46" t="s">
        <v>0</v>
      </c>
      <c r="E522" s="46" t="s">
        <v>148</v>
      </c>
      <c r="F522" s="72" t="s">
        <v>20</v>
      </c>
      <c r="G522" s="60"/>
    </row>
    <row r="523" spans="1:7" s="2" customFormat="1" x14ac:dyDescent="0.25">
      <c r="A523" s="73" t="s">
        <v>21</v>
      </c>
      <c r="B523" s="46" t="s">
        <v>16</v>
      </c>
      <c r="C523" s="46" t="s">
        <v>93</v>
      </c>
      <c r="D523" s="46" t="s">
        <v>0</v>
      </c>
      <c r="E523" s="46" t="s">
        <v>148</v>
      </c>
      <c r="F523" s="72" t="s">
        <v>22</v>
      </c>
      <c r="G523" s="60"/>
    </row>
    <row r="524" spans="1:7" s="2" customFormat="1" ht="31.2" x14ac:dyDescent="0.25">
      <c r="A524" s="73" t="s">
        <v>240</v>
      </c>
      <c r="B524" s="46" t="s">
        <v>16</v>
      </c>
      <c r="C524" s="46" t="s">
        <v>93</v>
      </c>
      <c r="D524" s="46" t="s">
        <v>1</v>
      </c>
      <c r="E524" s="46"/>
      <c r="F524" s="72"/>
      <c r="G524" s="60">
        <f>G525+G528</f>
        <v>0</v>
      </c>
    </row>
    <row r="525" spans="1:7" s="2" customFormat="1" ht="62.4" x14ac:dyDescent="0.25">
      <c r="A525" s="73" t="s">
        <v>295</v>
      </c>
      <c r="B525" s="46" t="s">
        <v>16</v>
      </c>
      <c r="C525" s="46" t="s">
        <v>93</v>
      </c>
      <c r="D525" s="46" t="s">
        <v>1</v>
      </c>
      <c r="E525" s="46" t="s">
        <v>239</v>
      </c>
      <c r="F525" s="72"/>
      <c r="G525" s="60">
        <f>G526+G527</f>
        <v>0</v>
      </c>
    </row>
    <row r="526" spans="1:7" s="2" customFormat="1" ht="31.2" x14ac:dyDescent="0.25">
      <c r="A526" s="73" t="s">
        <v>115</v>
      </c>
      <c r="B526" s="46" t="s">
        <v>16</v>
      </c>
      <c r="C526" s="46" t="s">
        <v>93</v>
      </c>
      <c r="D526" s="46" t="s">
        <v>1</v>
      </c>
      <c r="E526" s="46" t="s">
        <v>239</v>
      </c>
      <c r="F526" s="72" t="s">
        <v>20</v>
      </c>
      <c r="G526" s="60"/>
    </row>
    <row r="527" spans="1:7" s="2" customFormat="1" ht="31.2" x14ac:dyDescent="0.25">
      <c r="A527" s="73" t="s">
        <v>121</v>
      </c>
      <c r="B527" s="46" t="s">
        <v>16</v>
      </c>
      <c r="C527" s="46" t="s">
        <v>93</v>
      </c>
      <c r="D527" s="46" t="s">
        <v>1</v>
      </c>
      <c r="E527" s="46" t="s">
        <v>239</v>
      </c>
      <c r="F527" s="72" t="s">
        <v>111</v>
      </c>
      <c r="G527" s="60"/>
    </row>
    <row r="528" spans="1:7" s="2" customFormat="1" ht="62.4" x14ac:dyDescent="0.25">
      <c r="A528" s="73" t="s">
        <v>309</v>
      </c>
      <c r="B528" s="46" t="s">
        <v>16</v>
      </c>
      <c r="C528" s="46" t="s">
        <v>93</v>
      </c>
      <c r="D528" s="46" t="s">
        <v>1</v>
      </c>
      <c r="E528" s="46" t="s">
        <v>138</v>
      </c>
      <c r="F528" s="72"/>
      <c r="G528" s="60">
        <f>G529</f>
        <v>0</v>
      </c>
    </row>
    <row r="529" spans="1:7" s="2" customFormat="1" x14ac:dyDescent="0.25">
      <c r="A529" s="73" t="s">
        <v>117</v>
      </c>
      <c r="B529" s="46" t="s">
        <v>16</v>
      </c>
      <c r="C529" s="46" t="s">
        <v>93</v>
      </c>
      <c r="D529" s="46" t="s">
        <v>1</v>
      </c>
      <c r="E529" s="46" t="s">
        <v>138</v>
      </c>
      <c r="F529" s="72" t="s">
        <v>109</v>
      </c>
      <c r="G529" s="60"/>
    </row>
    <row r="530" spans="1:7" s="2" customFormat="1" x14ac:dyDescent="0.25">
      <c r="A530" s="76" t="s">
        <v>162</v>
      </c>
      <c r="B530" s="46" t="s">
        <v>16</v>
      </c>
      <c r="C530" s="46" t="s">
        <v>101</v>
      </c>
      <c r="D530" s="46"/>
      <c r="E530" s="46"/>
      <c r="F530" s="72"/>
      <c r="G530" s="60">
        <f>SUM(G531)</f>
        <v>37838</v>
      </c>
    </row>
    <row r="531" spans="1:7" s="2" customFormat="1" ht="78" x14ac:dyDescent="0.25">
      <c r="A531" s="90" t="s">
        <v>81</v>
      </c>
      <c r="B531" s="46" t="s">
        <v>16</v>
      </c>
      <c r="C531" s="46" t="s">
        <v>101</v>
      </c>
      <c r="D531" s="46" t="s">
        <v>0</v>
      </c>
      <c r="E531" s="46"/>
      <c r="F531" s="72"/>
      <c r="G531" s="60">
        <f>SUM(G532+G536+G540+G544)</f>
        <v>37838</v>
      </c>
    </row>
    <row r="532" spans="1:7" s="2" customFormat="1" ht="62.4" x14ac:dyDescent="0.25">
      <c r="A532" s="76" t="s">
        <v>28</v>
      </c>
      <c r="B532" s="46" t="s">
        <v>16</v>
      </c>
      <c r="C532" s="46" t="s">
        <v>101</v>
      </c>
      <c r="D532" s="46" t="s">
        <v>0</v>
      </c>
      <c r="E532" s="46" t="s">
        <v>51</v>
      </c>
      <c r="F532" s="72"/>
      <c r="G532" s="60">
        <f>SUM(G533:G535)</f>
        <v>37838</v>
      </c>
    </row>
    <row r="533" spans="1:7" s="2" customFormat="1" ht="31.2" x14ac:dyDescent="0.25">
      <c r="A533" s="73" t="s">
        <v>18</v>
      </c>
      <c r="B533" s="46" t="s">
        <v>16</v>
      </c>
      <c r="C533" s="46" t="s">
        <v>101</v>
      </c>
      <c r="D533" s="46" t="s">
        <v>0</v>
      </c>
      <c r="E533" s="46" t="s">
        <v>51</v>
      </c>
      <c r="F533" s="72" t="s">
        <v>19</v>
      </c>
      <c r="G533" s="60">
        <v>26113.599999999999</v>
      </c>
    </row>
    <row r="534" spans="1:7" s="2" customFormat="1" ht="31.2" x14ac:dyDescent="0.25">
      <c r="A534" s="73" t="s">
        <v>115</v>
      </c>
      <c r="B534" s="46" t="s">
        <v>16</v>
      </c>
      <c r="C534" s="46" t="s">
        <v>101</v>
      </c>
      <c r="D534" s="46" t="s">
        <v>0</v>
      </c>
      <c r="E534" s="46" t="s">
        <v>51</v>
      </c>
      <c r="F534" s="72" t="s">
        <v>20</v>
      </c>
      <c r="G534" s="60">
        <v>11667.2</v>
      </c>
    </row>
    <row r="535" spans="1:7" s="2" customFormat="1" x14ac:dyDescent="0.25">
      <c r="A535" s="73" t="s">
        <v>21</v>
      </c>
      <c r="B535" s="46" t="s">
        <v>16</v>
      </c>
      <c r="C535" s="46" t="s">
        <v>101</v>
      </c>
      <c r="D535" s="46" t="s">
        <v>0</v>
      </c>
      <c r="E535" s="46" t="s">
        <v>51</v>
      </c>
      <c r="F535" s="72" t="s">
        <v>22</v>
      </c>
      <c r="G535" s="60">
        <v>57.2</v>
      </c>
    </row>
    <row r="536" spans="1:7" s="2" customFormat="1" ht="62.4" x14ac:dyDescent="0.25">
      <c r="A536" s="73" t="s">
        <v>150</v>
      </c>
      <c r="B536" s="72" t="s">
        <v>16</v>
      </c>
      <c r="C536" s="74">
        <v>3</v>
      </c>
      <c r="D536" s="72" t="s">
        <v>0</v>
      </c>
      <c r="E536" s="72" t="s">
        <v>149</v>
      </c>
      <c r="F536" s="72"/>
      <c r="G536" s="60">
        <f>SUM(G537:G539)</f>
        <v>0</v>
      </c>
    </row>
    <row r="537" spans="1:7" s="2" customFormat="1" ht="31.2" x14ac:dyDescent="0.25">
      <c r="A537" s="73" t="s">
        <v>18</v>
      </c>
      <c r="B537" s="72" t="s">
        <v>16</v>
      </c>
      <c r="C537" s="74">
        <v>3</v>
      </c>
      <c r="D537" s="72" t="s">
        <v>0</v>
      </c>
      <c r="E537" s="72" t="s">
        <v>149</v>
      </c>
      <c r="F537" s="72" t="s">
        <v>19</v>
      </c>
      <c r="G537" s="60"/>
    </row>
    <row r="538" spans="1:7" s="2" customFormat="1" ht="31.2" x14ac:dyDescent="0.25">
      <c r="A538" s="73" t="s">
        <v>115</v>
      </c>
      <c r="B538" s="72" t="s">
        <v>16</v>
      </c>
      <c r="C538" s="74">
        <v>3</v>
      </c>
      <c r="D538" s="72" t="s">
        <v>0</v>
      </c>
      <c r="E538" s="72" t="s">
        <v>149</v>
      </c>
      <c r="F538" s="72" t="s">
        <v>20</v>
      </c>
      <c r="G538" s="60"/>
    </row>
    <row r="539" spans="1:7" s="2" customFormat="1" x14ac:dyDescent="0.25">
      <c r="A539" s="73" t="s">
        <v>21</v>
      </c>
      <c r="B539" s="72" t="s">
        <v>16</v>
      </c>
      <c r="C539" s="74">
        <v>3</v>
      </c>
      <c r="D539" s="72" t="s">
        <v>0</v>
      </c>
      <c r="E539" s="72" t="s">
        <v>149</v>
      </c>
      <c r="F539" s="72" t="s">
        <v>22</v>
      </c>
      <c r="G539" s="60"/>
    </row>
    <row r="540" spans="1:7" s="2" customFormat="1" ht="62.4" x14ac:dyDescent="0.25">
      <c r="A540" s="73" t="s">
        <v>174</v>
      </c>
      <c r="B540" s="72" t="s">
        <v>16</v>
      </c>
      <c r="C540" s="74">
        <v>3</v>
      </c>
      <c r="D540" s="72" t="s">
        <v>0</v>
      </c>
      <c r="E540" s="72" t="s">
        <v>175</v>
      </c>
      <c r="F540" s="72"/>
      <c r="G540" s="60">
        <f>SUM(G541:G543)</f>
        <v>0</v>
      </c>
    </row>
    <row r="541" spans="1:7" s="2" customFormat="1" ht="31.2" x14ac:dyDescent="0.25">
      <c r="A541" s="73" t="s">
        <v>18</v>
      </c>
      <c r="B541" s="72" t="s">
        <v>16</v>
      </c>
      <c r="C541" s="74">
        <v>3</v>
      </c>
      <c r="D541" s="72" t="s">
        <v>0</v>
      </c>
      <c r="E541" s="72" t="s">
        <v>175</v>
      </c>
      <c r="F541" s="72" t="s">
        <v>19</v>
      </c>
      <c r="G541" s="60"/>
    </row>
    <row r="542" spans="1:7" s="2" customFormat="1" ht="31.2" x14ac:dyDescent="0.25">
      <c r="A542" s="73" t="s">
        <v>115</v>
      </c>
      <c r="B542" s="72" t="s">
        <v>16</v>
      </c>
      <c r="C542" s="74">
        <v>3</v>
      </c>
      <c r="D542" s="72" t="s">
        <v>0</v>
      </c>
      <c r="E542" s="72" t="s">
        <v>175</v>
      </c>
      <c r="F542" s="72" t="s">
        <v>20</v>
      </c>
      <c r="G542" s="60"/>
    </row>
    <row r="543" spans="1:7" s="2" customFormat="1" x14ac:dyDescent="0.25">
      <c r="A543" s="73" t="s">
        <v>21</v>
      </c>
      <c r="B543" s="72" t="s">
        <v>16</v>
      </c>
      <c r="C543" s="74">
        <v>3</v>
      </c>
      <c r="D543" s="72" t="s">
        <v>0</v>
      </c>
      <c r="E543" s="72" t="s">
        <v>175</v>
      </c>
      <c r="F543" s="72" t="s">
        <v>22</v>
      </c>
      <c r="G543" s="60"/>
    </row>
    <row r="544" spans="1:7" s="2" customFormat="1" ht="62.4" x14ac:dyDescent="0.25">
      <c r="A544" s="73" t="s">
        <v>261</v>
      </c>
      <c r="B544" s="72" t="s">
        <v>16</v>
      </c>
      <c r="C544" s="74">
        <v>3</v>
      </c>
      <c r="D544" s="72" t="s">
        <v>0</v>
      </c>
      <c r="E544" s="72" t="s">
        <v>260</v>
      </c>
      <c r="F544" s="72"/>
      <c r="G544" s="60">
        <f>SUM(G545:G546)</f>
        <v>0</v>
      </c>
    </row>
    <row r="545" spans="1:7" s="2" customFormat="1" ht="31.2" x14ac:dyDescent="0.25">
      <c r="A545" s="73" t="s">
        <v>18</v>
      </c>
      <c r="B545" s="72" t="s">
        <v>16</v>
      </c>
      <c r="C545" s="74">
        <v>3</v>
      </c>
      <c r="D545" s="72" t="s">
        <v>0</v>
      </c>
      <c r="E545" s="72" t="s">
        <v>260</v>
      </c>
      <c r="F545" s="72" t="s">
        <v>19</v>
      </c>
      <c r="G545" s="60"/>
    </row>
    <row r="546" spans="1:7" s="2" customFormat="1" ht="31.2" x14ac:dyDescent="0.25">
      <c r="A546" s="73" t="s">
        <v>115</v>
      </c>
      <c r="B546" s="72" t="s">
        <v>16</v>
      </c>
      <c r="C546" s="74">
        <v>3</v>
      </c>
      <c r="D546" s="72" t="s">
        <v>0</v>
      </c>
      <c r="E546" s="72" t="s">
        <v>260</v>
      </c>
      <c r="F546" s="72" t="s">
        <v>20</v>
      </c>
      <c r="G546" s="60"/>
    </row>
    <row r="547" spans="1:7" s="2" customFormat="1" x14ac:dyDescent="0.25">
      <c r="A547" s="73" t="s">
        <v>465</v>
      </c>
      <c r="B547" s="46" t="s">
        <v>16</v>
      </c>
      <c r="C547" s="46" t="s">
        <v>139</v>
      </c>
      <c r="D547" s="46"/>
      <c r="E547" s="46"/>
      <c r="F547" s="72"/>
      <c r="G547" s="60">
        <f>G548</f>
        <v>44201.2</v>
      </c>
    </row>
    <row r="548" spans="1:7" s="2" customFormat="1" ht="46.8" x14ac:dyDescent="0.25">
      <c r="A548" s="73" t="s">
        <v>391</v>
      </c>
      <c r="B548" s="46" t="s">
        <v>16</v>
      </c>
      <c r="C548" s="46" t="s">
        <v>139</v>
      </c>
      <c r="D548" s="46" t="s">
        <v>0</v>
      </c>
      <c r="E548" s="46"/>
      <c r="F548" s="72"/>
      <c r="G548" s="60">
        <f>G549</f>
        <v>44201.2</v>
      </c>
    </row>
    <row r="549" spans="1:7" s="2" customFormat="1" ht="62.4" x14ac:dyDescent="0.25">
      <c r="A549" s="73" t="s">
        <v>392</v>
      </c>
      <c r="B549" s="46" t="s">
        <v>16</v>
      </c>
      <c r="C549" s="46" t="s">
        <v>139</v>
      </c>
      <c r="D549" s="46" t="s">
        <v>0</v>
      </c>
      <c r="E549" s="46" t="s">
        <v>140</v>
      </c>
      <c r="F549" s="72"/>
      <c r="G549" s="60">
        <f>G550</f>
        <v>44201.2</v>
      </c>
    </row>
    <row r="550" spans="1:7" s="2" customFormat="1" ht="31.2" x14ac:dyDescent="0.25">
      <c r="A550" s="73" t="s">
        <v>121</v>
      </c>
      <c r="B550" s="46" t="s">
        <v>16</v>
      </c>
      <c r="C550" s="46" t="s">
        <v>139</v>
      </c>
      <c r="D550" s="46" t="s">
        <v>0</v>
      </c>
      <c r="E550" s="46" t="s">
        <v>140</v>
      </c>
      <c r="F550" s="72" t="s">
        <v>111</v>
      </c>
      <c r="G550" s="60">
        <f>13924.8+14402.2+2916+1620+6694.2+432+4212</f>
        <v>44201.2</v>
      </c>
    </row>
    <row r="551" spans="1:7" s="2" customFormat="1" ht="31.2" x14ac:dyDescent="0.25">
      <c r="A551" s="70" t="s">
        <v>163</v>
      </c>
      <c r="B551" s="46" t="s">
        <v>60</v>
      </c>
      <c r="C551" s="46"/>
      <c r="D551" s="46"/>
      <c r="E551" s="46"/>
      <c r="F551" s="72"/>
      <c r="G551" s="60">
        <f>SUM(G552+G578+G584)</f>
        <v>201062.90000000002</v>
      </c>
    </row>
    <row r="552" spans="1:7" s="2" customFormat="1" ht="46.8" x14ac:dyDescent="0.25">
      <c r="A552" s="70" t="s">
        <v>456</v>
      </c>
      <c r="B552" s="46" t="s">
        <v>60</v>
      </c>
      <c r="C552" s="46" t="s">
        <v>58</v>
      </c>
      <c r="D552" s="46"/>
      <c r="E552" s="46"/>
      <c r="F552" s="72"/>
      <c r="G552" s="60">
        <f>SUM(G553+G561+G570+G575)</f>
        <v>85127.400000000009</v>
      </c>
    </row>
    <row r="553" spans="1:7" s="2" customFormat="1" ht="31.2" x14ac:dyDescent="0.25">
      <c r="A553" s="70" t="s">
        <v>164</v>
      </c>
      <c r="B553" s="46" t="s">
        <v>60</v>
      </c>
      <c r="C553" s="46" t="s">
        <v>58</v>
      </c>
      <c r="D553" s="46" t="s">
        <v>0</v>
      </c>
      <c r="E553" s="46"/>
      <c r="F553" s="72"/>
      <c r="G553" s="60">
        <f>SUM(G554+G559+G557)</f>
        <v>60808.1</v>
      </c>
    </row>
    <row r="554" spans="1:7" s="2" customFormat="1" ht="62.4" x14ac:dyDescent="0.25">
      <c r="A554" s="76" t="s">
        <v>28</v>
      </c>
      <c r="B554" s="46" t="s">
        <v>60</v>
      </c>
      <c r="C554" s="46" t="s">
        <v>58</v>
      </c>
      <c r="D554" s="46" t="s">
        <v>0</v>
      </c>
      <c r="E554" s="46" t="s">
        <v>51</v>
      </c>
      <c r="F554" s="72"/>
      <c r="G554" s="60">
        <f>SUM(G555:G556)</f>
        <v>46519.5</v>
      </c>
    </row>
    <row r="555" spans="1:7" s="2" customFormat="1" ht="31.2" x14ac:dyDescent="0.25">
      <c r="A555" s="73" t="s">
        <v>121</v>
      </c>
      <c r="B555" s="46" t="s">
        <v>60</v>
      </c>
      <c r="C555" s="46" t="s">
        <v>58</v>
      </c>
      <c r="D555" s="46" t="s">
        <v>0</v>
      </c>
      <c r="E555" s="46" t="s">
        <v>51</v>
      </c>
      <c r="F555" s="72" t="s">
        <v>111</v>
      </c>
      <c r="G555" s="60">
        <v>46519.5</v>
      </c>
    </row>
    <row r="556" spans="1:7" s="2" customFormat="1" x14ac:dyDescent="0.25">
      <c r="A556" s="73" t="s">
        <v>21</v>
      </c>
      <c r="B556" s="46" t="s">
        <v>60</v>
      </c>
      <c r="C556" s="46" t="s">
        <v>58</v>
      </c>
      <c r="D556" s="46" t="s">
        <v>0</v>
      </c>
      <c r="E556" s="46" t="s">
        <v>51</v>
      </c>
      <c r="F556" s="72" t="s">
        <v>22</v>
      </c>
      <c r="G556" s="60"/>
    </row>
    <row r="557" spans="1:7" s="2" customFormat="1" ht="46.8" x14ac:dyDescent="0.25">
      <c r="A557" s="73" t="s">
        <v>495</v>
      </c>
      <c r="B557" s="46" t="s">
        <v>60</v>
      </c>
      <c r="C557" s="46" t="s">
        <v>58</v>
      </c>
      <c r="D557" s="46" t="s">
        <v>0</v>
      </c>
      <c r="E557" s="46" t="s">
        <v>496</v>
      </c>
      <c r="F557" s="72"/>
      <c r="G557" s="60">
        <f>SUM(G558)</f>
        <v>14288.6</v>
      </c>
    </row>
    <row r="558" spans="1:7" s="2" customFormat="1" ht="31.2" x14ac:dyDescent="0.25">
      <c r="A558" s="75" t="s">
        <v>121</v>
      </c>
      <c r="B558" s="46" t="s">
        <v>60</v>
      </c>
      <c r="C558" s="46" t="s">
        <v>58</v>
      </c>
      <c r="D558" s="46" t="s">
        <v>0</v>
      </c>
      <c r="E558" s="46" t="s">
        <v>496</v>
      </c>
      <c r="F558" s="72" t="s">
        <v>111</v>
      </c>
      <c r="G558" s="60">
        <v>14288.6</v>
      </c>
    </row>
    <row r="559" spans="1:7" s="2" customFormat="1" x14ac:dyDescent="0.25">
      <c r="A559" s="75" t="s">
        <v>211</v>
      </c>
      <c r="B559" s="72" t="s">
        <v>60</v>
      </c>
      <c r="C559" s="74">
        <v>1</v>
      </c>
      <c r="D559" s="72" t="s">
        <v>0</v>
      </c>
      <c r="E559" s="72" t="s">
        <v>212</v>
      </c>
      <c r="F559" s="72"/>
      <c r="G559" s="60">
        <f>G560</f>
        <v>0</v>
      </c>
    </row>
    <row r="560" spans="1:7" s="2" customFormat="1" ht="31.2" x14ac:dyDescent="0.25">
      <c r="A560" s="73" t="s">
        <v>18</v>
      </c>
      <c r="B560" s="72" t="s">
        <v>60</v>
      </c>
      <c r="C560" s="74">
        <v>1</v>
      </c>
      <c r="D560" s="72" t="s">
        <v>0</v>
      </c>
      <c r="E560" s="72" t="s">
        <v>212</v>
      </c>
      <c r="F560" s="72" t="s">
        <v>111</v>
      </c>
      <c r="G560" s="60"/>
    </row>
    <row r="561" spans="1:7" s="2" customFormat="1" ht="46.8" x14ac:dyDescent="0.25">
      <c r="A561" s="70" t="s">
        <v>449</v>
      </c>
      <c r="B561" s="46" t="s">
        <v>60</v>
      </c>
      <c r="C561" s="46" t="s">
        <v>58</v>
      </c>
      <c r="D561" s="46" t="s">
        <v>1</v>
      </c>
      <c r="E561" s="46"/>
      <c r="F561" s="72"/>
      <c r="G561" s="60">
        <f>SUM(G562+G566+G568)</f>
        <v>18132</v>
      </c>
    </row>
    <row r="562" spans="1:7" s="2" customFormat="1" x14ac:dyDescent="0.25">
      <c r="A562" s="70" t="s">
        <v>26</v>
      </c>
      <c r="B562" s="46" t="s">
        <v>60</v>
      </c>
      <c r="C562" s="46" t="s">
        <v>58</v>
      </c>
      <c r="D562" s="46" t="s">
        <v>1</v>
      </c>
      <c r="E562" s="46" t="s">
        <v>41</v>
      </c>
      <c r="F562" s="72"/>
      <c r="G562" s="60">
        <f>SUM(G563:G565)</f>
        <v>18041</v>
      </c>
    </row>
    <row r="563" spans="1:7" s="2" customFormat="1" ht="31.2" x14ac:dyDescent="0.25">
      <c r="A563" s="73" t="s">
        <v>18</v>
      </c>
      <c r="B563" s="46" t="s">
        <v>60</v>
      </c>
      <c r="C563" s="46" t="s">
        <v>58</v>
      </c>
      <c r="D563" s="46" t="s">
        <v>1</v>
      </c>
      <c r="E563" s="46" t="s">
        <v>41</v>
      </c>
      <c r="F563" s="72" t="s">
        <v>19</v>
      </c>
      <c r="G563" s="60">
        <v>17917.099999999999</v>
      </c>
    </row>
    <row r="564" spans="1:7" s="2" customFormat="1" ht="31.2" x14ac:dyDescent="0.25">
      <c r="A564" s="73" t="s">
        <v>115</v>
      </c>
      <c r="B564" s="46" t="s">
        <v>60</v>
      </c>
      <c r="C564" s="46" t="s">
        <v>58</v>
      </c>
      <c r="D564" s="46" t="s">
        <v>1</v>
      </c>
      <c r="E564" s="46" t="s">
        <v>41</v>
      </c>
      <c r="F564" s="72" t="s">
        <v>20</v>
      </c>
      <c r="G564" s="60">
        <v>123.9</v>
      </c>
    </row>
    <row r="565" spans="1:7" s="2" customFormat="1" x14ac:dyDescent="0.25">
      <c r="A565" s="73" t="s">
        <v>21</v>
      </c>
      <c r="B565" s="46" t="s">
        <v>60</v>
      </c>
      <c r="C565" s="46" t="s">
        <v>58</v>
      </c>
      <c r="D565" s="46" t="s">
        <v>1</v>
      </c>
      <c r="E565" s="46" t="s">
        <v>41</v>
      </c>
      <c r="F565" s="72" t="s">
        <v>22</v>
      </c>
      <c r="G565" s="60"/>
    </row>
    <row r="566" spans="1:7" s="2" customFormat="1" ht="31.2" x14ac:dyDescent="0.25">
      <c r="A566" s="73" t="s">
        <v>228</v>
      </c>
      <c r="B566" s="46" t="s">
        <v>60</v>
      </c>
      <c r="C566" s="79">
        <v>1</v>
      </c>
      <c r="D566" s="46" t="s">
        <v>1</v>
      </c>
      <c r="E566" s="46" t="s">
        <v>229</v>
      </c>
      <c r="F566" s="46"/>
      <c r="G566" s="60">
        <f>SUM(G567)</f>
        <v>70</v>
      </c>
    </row>
    <row r="567" spans="1:7" s="2" customFormat="1" ht="31.2" x14ac:dyDescent="0.25">
      <c r="A567" s="73" t="s">
        <v>115</v>
      </c>
      <c r="B567" s="46" t="s">
        <v>60</v>
      </c>
      <c r="C567" s="79">
        <v>1</v>
      </c>
      <c r="D567" s="46" t="s">
        <v>1</v>
      </c>
      <c r="E567" s="46" t="s">
        <v>229</v>
      </c>
      <c r="F567" s="46" t="s">
        <v>20</v>
      </c>
      <c r="G567" s="60">
        <v>70</v>
      </c>
    </row>
    <row r="568" spans="1:7" s="2" customFormat="1" x14ac:dyDescent="0.25">
      <c r="A568" s="73" t="s">
        <v>234</v>
      </c>
      <c r="B568" s="46" t="s">
        <v>60</v>
      </c>
      <c r="C568" s="46" t="s">
        <v>58</v>
      </c>
      <c r="D568" s="46" t="s">
        <v>1</v>
      </c>
      <c r="E568" s="46" t="s">
        <v>235</v>
      </c>
      <c r="F568" s="72"/>
      <c r="G568" s="60">
        <f>SUM(G569)</f>
        <v>21</v>
      </c>
    </row>
    <row r="569" spans="1:7" s="2" customFormat="1" ht="31.2" x14ac:dyDescent="0.25">
      <c r="A569" s="73" t="s">
        <v>115</v>
      </c>
      <c r="B569" s="46" t="s">
        <v>60</v>
      </c>
      <c r="C569" s="46" t="s">
        <v>58</v>
      </c>
      <c r="D569" s="46" t="s">
        <v>1</v>
      </c>
      <c r="E569" s="46" t="s">
        <v>235</v>
      </c>
      <c r="F569" s="72" t="s">
        <v>20</v>
      </c>
      <c r="G569" s="60">
        <v>21</v>
      </c>
    </row>
    <row r="570" spans="1:7" s="2" customFormat="1" ht="31.2" x14ac:dyDescent="0.25">
      <c r="A570" s="70" t="s">
        <v>413</v>
      </c>
      <c r="B570" s="46" t="s">
        <v>60</v>
      </c>
      <c r="C570" s="46" t="s">
        <v>58</v>
      </c>
      <c r="D570" s="46" t="s">
        <v>2</v>
      </c>
      <c r="E570" s="46"/>
      <c r="F570" s="72"/>
      <c r="G570" s="60">
        <f>SUM(G571)</f>
        <v>6187.3</v>
      </c>
    </row>
    <row r="571" spans="1:7" s="2" customFormat="1" ht="31.2" x14ac:dyDescent="0.25">
      <c r="A571" s="76" t="s">
        <v>165</v>
      </c>
      <c r="B571" s="46" t="s">
        <v>60</v>
      </c>
      <c r="C571" s="46" t="s">
        <v>58</v>
      </c>
      <c r="D571" s="46" t="s">
        <v>2</v>
      </c>
      <c r="E571" s="46" t="s">
        <v>82</v>
      </c>
      <c r="F571" s="72"/>
      <c r="G571" s="60">
        <f>SUM(G572:G574)</f>
        <v>6187.3</v>
      </c>
    </row>
    <row r="572" spans="1:7" s="2" customFormat="1" ht="31.2" x14ac:dyDescent="0.25">
      <c r="A572" s="73" t="s">
        <v>115</v>
      </c>
      <c r="B572" s="46" t="s">
        <v>60</v>
      </c>
      <c r="C572" s="46" t="s">
        <v>58</v>
      </c>
      <c r="D572" s="46" t="s">
        <v>2</v>
      </c>
      <c r="E572" s="46" t="s">
        <v>82</v>
      </c>
      <c r="F572" s="72" t="s">
        <v>20</v>
      </c>
      <c r="G572" s="60">
        <f>780+5407.3</f>
        <v>6187.3</v>
      </c>
    </row>
    <row r="573" spans="1:7" s="2" customFormat="1" ht="31.2" x14ac:dyDescent="0.25">
      <c r="A573" s="73" t="s">
        <v>118</v>
      </c>
      <c r="B573" s="46" t="s">
        <v>60</v>
      </c>
      <c r="C573" s="46" t="s">
        <v>58</v>
      </c>
      <c r="D573" s="46" t="s">
        <v>2</v>
      </c>
      <c r="E573" s="46" t="s">
        <v>82</v>
      </c>
      <c r="F573" s="72" t="s">
        <v>119</v>
      </c>
      <c r="G573" s="60"/>
    </row>
    <row r="574" spans="1:7" s="2" customFormat="1" x14ac:dyDescent="0.25">
      <c r="A574" s="73" t="s">
        <v>21</v>
      </c>
      <c r="B574" s="46" t="s">
        <v>60</v>
      </c>
      <c r="C574" s="46" t="s">
        <v>58</v>
      </c>
      <c r="D574" s="46" t="s">
        <v>2</v>
      </c>
      <c r="E574" s="46" t="s">
        <v>82</v>
      </c>
      <c r="F574" s="72" t="s">
        <v>22</v>
      </c>
      <c r="G574" s="60"/>
    </row>
    <row r="575" spans="1:7" s="2" customFormat="1" ht="31.2" x14ac:dyDescent="0.25">
      <c r="A575" s="45" t="s">
        <v>414</v>
      </c>
      <c r="B575" s="46" t="s">
        <v>60</v>
      </c>
      <c r="C575" s="46" t="s">
        <v>58</v>
      </c>
      <c r="D575" s="46" t="s">
        <v>3</v>
      </c>
      <c r="E575" s="46"/>
      <c r="F575" s="72"/>
      <c r="G575" s="60">
        <f>SUM(G576)</f>
        <v>0</v>
      </c>
    </row>
    <row r="576" spans="1:7" s="2" customFormat="1" x14ac:dyDescent="0.25">
      <c r="A576" s="45" t="s">
        <v>313</v>
      </c>
      <c r="B576" s="46" t="s">
        <v>60</v>
      </c>
      <c r="C576" s="46" t="s">
        <v>58</v>
      </c>
      <c r="D576" s="46" t="s">
        <v>3</v>
      </c>
      <c r="E576" s="46" t="s">
        <v>314</v>
      </c>
      <c r="F576" s="72"/>
      <c r="G576" s="60">
        <f>SUM(G577)</f>
        <v>0</v>
      </c>
    </row>
    <row r="577" spans="1:7" s="2" customFormat="1" ht="31.2" x14ac:dyDescent="0.25">
      <c r="A577" s="45" t="s">
        <v>115</v>
      </c>
      <c r="B577" s="46" t="s">
        <v>60</v>
      </c>
      <c r="C577" s="46" t="s">
        <v>58</v>
      </c>
      <c r="D577" s="46" t="s">
        <v>3</v>
      </c>
      <c r="E577" s="46" t="s">
        <v>314</v>
      </c>
      <c r="F577" s="72" t="s">
        <v>20</v>
      </c>
      <c r="G577" s="60"/>
    </row>
    <row r="578" spans="1:7" s="2" customFormat="1" x14ac:dyDescent="0.25">
      <c r="A578" s="73" t="s">
        <v>237</v>
      </c>
      <c r="B578" s="46" t="s">
        <v>60</v>
      </c>
      <c r="C578" s="46" t="s">
        <v>65</v>
      </c>
      <c r="D578" s="46"/>
      <c r="E578" s="46"/>
      <c r="F578" s="72"/>
      <c r="G578" s="60">
        <f>G579</f>
        <v>0</v>
      </c>
    </row>
    <row r="579" spans="1:7" s="2" customFormat="1" ht="49.95" customHeight="1" x14ac:dyDescent="0.25">
      <c r="A579" s="73" t="s">
        <v>454</v>
      </c>
      <c r="B579" s="46" t="s">
        <v>60</v>
      </c>
      <c r="C579" s="46" t="s">
        <v>65</v>
      </c>
      <c r="D579" s="46" t="s">
        <v>0</v>
      </c>
      <c r="E579" s="46"/>
      <c r="F579" s="72"/>
      <c r="G579" s="60">
        <f>G580+G582</f>
        <v>0</v>
      </c>
    </row>
    <row r="580" spans="1:7" s="2" customFormat="1" ht="31.2" x14ac:dyDescent="0.25">
      <c r="A580" s="73" t="s">
        <v>238</v>
      </c>
      <c r="B580" s="46" t="s">
        <v>60</v>
      </c>
      <c r="C580" s="46" t="s">
        <v>65</v>
      </c>
      <c r="D580" s="46" t="s">
        <v>0</v>
      </c>
      <c r="E580" s="46" t="s">
        <v>236</v>
      </c>
      <c r="F580" s="72"/>
      <c r="G580" s="60">
        <f>G581</f>
        <v>0</v>
      </c>
    </row>
    <row r="581" spans="1:7" s="2" customFormat="1" ht="31.2" x14ac:dyDescent="0.25">
      <c r="A581" s="73" t="s">
        <v>115</v>
      </c>
      <c r="B581" s="46" t="s">
        <v>60</v>
      </c>
      <c r="C581" s="46" t="s">
        <v>65</v>
      </c>
      <c r="D581" s="46" t="s">
        <v>0</v>
      </c>
      <c r="E581" s="46" t="s">
        <v>236</v>
      </c>
      <c r="F581" s="72" t="s">
        <v>20</v>
      </c>
      <c r="G581" s="60"/>
    </row>
    <row r="582" spans="1:7" s="2" customFormat="1" ht="46.8" x14ac:dyDescent="0.25">
      <c r="A582" s="73" t="s">
        <v>327</v>
      </c>
      <c r="B582" s="46" t="s">
        <v>60</v>
      </c>
      <c r="C582" s="46" t="s">
        <v>65</v>
      </c>
      <c r="D582" s="46" t="s">
        <v>0</v>
      </c>
      <c r="E582" s="46" t="s">
        <v>326</v>
      </c>
      <c r="F582" s="72"/>
      <c r="G582" s="60">
        <f>G583</f>
        <v>0</v>
      </c>
    </row>
    <row r="583" spans="1:7" s="2" customFormat="1" ht="31.2" x14ac:dyDescent="0.25">
      <c r="A583" s="73" t="s">
        <v>115</v>
      </c>
      <c r="B583" s="46" t="s">
        <v>60</v>
      </c>
      <c r="C583" s="46" t="s">
        <v>65</v>
      </c>
      <c r="D583" s="46" t="s">
        <v>0</v>
      </c>
      <c r="E583" s="46" t="s">
        <v>326</v>
      </c>
      <c r="F583" s="72" t="s">
        <v>20</v>
      </c>
      <c r="G583" s="60"/>
    </row>
    <row r="584" spans="1:7" s="2" customFormat="1" ht="31.2" x14ac:dyDescent="0.25">
      <c r="A584" s="76" t="s">
        <v>205</v>
      </c>
      <c r="B584" s="46" t="s">
        <v>60</v>
      </c>
      <c r="C584" s="46" t="s">
        <v>139</v>
      </c>
      <c r="D584" s="46"/>
      <c r="E584" s="46"/>
      <c r="F584" s="46"/>
      <c r="G584" s="60">
        <f>SUM(G585)</f>
        <v>115935.5</v>
      </c>
    </row>
    <row r="585" spans="1:7" s="2" customFormat="1" ht="46.8" x14ac:dyDescent="0.25">
      <c r="A585" s="76" t="s">
        <v>206</v>
      </c>
      <c r="B585" s="46" t="s">
        <v>60</v>
      </c>
      <c r="C585" s="46" t="s">
        <v>139</v>
      </c>
      <c r="D585" s="46" t="s">
        <v>0</v>
      </c>
      <c r="E585" s="46"/>
      <c r="F585" s="46"/>
      <c r="G585" s="60">
        <f>SUM(G586+G591+G589)</f>
        <v>115935.5</v>
      </c>
    </row>
    <row r="586" spans="1:7" s="2" customFormat="1" ht="67.5" customHeight="1" x14ac:dyDescent="0.25">
      <c r="A586" s="73" t="s">
        <v>347</v>
      </c>
      <c r="B586" s="46" t="s">
        <v>60</v>
      </c>
      <c r="C586" s="46" t="s">
        <v>139</v>
      </c>
      <c r="D586" s="46" t="s">
        <v>0</v>
      </c>
      <c r="E586" s="46" t="s">
        <v>315</v>
      </c>
      <c r="F586" s="46"/>
      <c r="G586" s="60">
        <f>SUM(G587:G588)</f>
        <v>98561.900000000009</v>
      </c>
    </row>
    <row r="587" spans="1:7" s="2" customFormat="1" ht="31.2" x14ac:dyDescent="0.25">
      <c r="A587" s="73" t="s">
        <v>115</v>
      </c>
      <c r="B587" s="46" t="s">
        <v>60</v>
      </c>
      <c r="C587" s="46" t="s">
        <v>139</v>
      </c>
      <c r="D587" s="46" t="s">
        <v>0</v>
      </c>
      <c r="E587" s="46" t="s">
        <v>315</v>
      </c>
      <c r="F587" s="46" t="s">
        <v>20</v>
      </c>
      <c r="G587" s="60">
        <v>112.1</v>
      </c>
    </row>
    <row r="588" spans="1:7" s="2" customFormat="1" ht="31.2" x14ac:dyDescent="0.25">
      <c r="A588" s="73" t="s">
        <v>118</v>
      </c>
      <c r="B588" s="46" t="s">
        <v>60</v>
      </c>
      <c r="C588" s="46" t="s">
        <v>139</v>
      </c>
      <c r="D588" s="46" t="s">
        <v>0</v>
      </c>
      <c r="E588" s="46" t="s">
        <v>315</v>
      </c>
      <c r="F588" s="46" t="s">
        <v>119</v>
      </c>
      <c r="G588" s="60">
        <v>98449.8</v>
      </c>
    </row>
    <row r="589" spans="1:7" s="2" customFormat="1" ht="54" customHeight="1" x14ac:dyDescent="0.25">
      <c r="A589" s="73" t="s">
        <v>347</v>
      </c>
      <c r="B589" s="46" t="s">
        <v>60</v>
      </c>
      <c r="C589" s="46" t="s">
        <v>139</v>
      </c>
      <c r="D589" s="46" t="s">
        <v>0</v>
      </c>
      <c r="E589" s="46" t="s">
        <v>241</v>
      </c>
      <c r="F589" s="46"/>
      <c r="G589" s="60">
        <f>SUM(G590)</f>
        <v>17373.599999999999</v>
      </c>
    </row>
    <row r="590" spans="1:7" s="2" customFormat="1" ht="31.2" x14ac:dyDescent="0.25">
      <c r="A590" s="73" t="s">
        <v>118</v>
      </c>
      <c r="B590" s="46" t="s">
        <v>60</v>
      </c>
      <c r="C590" s="46" t="s">
        <v>139</v>
      </c>
      <c r="D590" s="46" t="s">
        <v>0</v>
      </c>
      <c r="E590" s="46" t="s">
        <v>241</v>
      </c>
      <c r="F590" s="46" t="s">
        <v>119</v>
      </c>
      <c r="G590" s="60">
        <v>17373.599999999999</v>
      </c>
    </row>
    <row r="591" spans="1:7" s="2" customFormat="1" ht="62.4" x14ac:dyDescent="0.25">
      <c r="A591" s="73" t="s">
        <v>181</v>
      </c>
      <c r="B591" s="46" t="s">
        <v>60</v>
      </c>
      <c r="C591" s="46" t="s">
        <v>139</v>
      </c>
      <c r="D591" s="46" t="s">
        <v>0</v>
      </c>
      <c r="E591" s="46" t="s">
        <v>182</v>
      </c>
      <c r="F591" s="46"/>
      <c r="G591" s="60">
        <f>SUM(G592:G593)</f>
        <v>0</v>
      </c>
    </row>
    <row r="592" spans="1:7" s="2" customFormat="1" ht="31.2" x14ac:dyDescent="0.25">
      <c r="A592" s="73" t="s">
        <v>115</v>
      </c>
      <c r="B592" s="46" t="s">
        <v>60</v>
      </c>
      <c r="C592" s="46" t="s">
        <v>139</v>
      </c>
      <c r="D592" s="46" t="s">
        <v>0</v>
      </c>
      <c r="E592" s="46" t="s">
        <v>182</v>
      </c>
      <c r="F592" s="46" t="s">
        <v>20</v>
      </c>
      <c r="G592" s="60">
        <f>86.1-1.4-84.7</f>
        <v>0</v>
      </c>
    </row>
    <row r="593" spans="1:7" s="2" customFormat="1" ht="31.2" x14ac:dyDescent="0.25">
      <c r="A593" s="73" t="s">
        <v>118</v>
      </c>
      <c r="B593" s="46" t="s">
        <v>60</v>
      </c>
      <c r="C593" s="46" t="s">
        <v>139</v>
      </c>
      <c r="D593" s="46" t="s">
        <v>0</v>
      </c>
      <c r="E593" s="46" t="s">
        <v>182</v>
      </c>
      <c r="F593" s="46" t="s">
        <v>119</v>
      </c>
      <c r="G593" s="60">
        <f>88963.6-1469.2-87494.4</f>
        <v>0</v>
      </c>
    </row>
    <row r="594" spans="1:7" s="2" customFormat="1" x14ac:dyDescent="0.25">
      <c r="A594" s="70" t="s">
        <v>393</v>
      </c>
      <c r="B594" s="46" t="s">
        <v>57</v>
      </c>
      <c r="C594" s="46"/>
      <c r="D594" s="46"/>
      <c r="E594" s="46"/>
      <c r="F594" s="72"/>
      <c r="G594" s="60">
        <f>SUM(G595+G599+G603+G607+G611)</f>
        <v>42612.4</v>
      </c>
    </row>
    <row r="595" spans="1:7" s="2" customFormat="1" ht="31.2" x14ac:dyDescent="0.25">
      <c r="A595" s="70" t="s">
        <v>394</v>
      </c>
      <c r="B595" s="46" t="s">
        <v>57</v>
      </c>
      <c r="C595" s="46" t="s">
        <v>58</v>
      </c>
      <c r="D595" s="46"/>
      <c r="E595" s="46"/>
      <c r="F595" s="72"/>
      <c r="G595" s="60">
        <f>SUM(G596)</f>
        <v>1744.4</v>
      </c>
    </row>
    <row r="596" spans="1:7" s="2" customFormat="1" ht="49.95" customHeight="1" x14ac:dyDescent="0.25">
      <c r="A596" s="70" t="s">
        <v>395</v>
      </c>
      <c r="B596" s="46" t="s">
        <v>57</v>
      </c>
      <c r="C596" s="46" t="s">
        <v>58</v>
      </c>
      <c r="D596" s="46" t="s">
        <v>0</v>
      </c>
      <c r="E596" s="46"/>
      <c r="F596" s="72"/>
      <c r="G596" s="60">
        <f>SUM(G597)</f>
        <v>1744.4</v>
      </c>
    </row>
    <row r="597" spans="1:7" s="2" customFormat="1" ht="46.8" x14ac:dyDescent="0.25">
      <c r="A597" s="70" t="s">
        <v>396</v>
      </c>
      <c r="B597" s="46" t="s">
        <v>57</v>
      </c>
      <c r="C597" s="46" t="s">
        <v>58</v>
      </c>
      <c r="D597" s="46" t="s">
        <v>0</v>
      </c>
      <c r="E597" s="46" t="s">
        <v>61</v>
      </c>
      <c r="F597" s="72"/>
      <c r="G597" s="60">
        <f>SUM(G598:G598)</f>
        <v>1744.4</v>
      </c>
    </row>
    <row r="598" spans="1:7" s="2" customFormat="1" ht="31.2" x14ac:dyDescent="0.25">
      <c r="A598" s="73" t="s">
        <v>115</v>
      </c>
      <c r="B598" s="46" t="s">
        <v>57</v>
      </c>
      <c r="C598" s="46" t="s">
        <v>58</v>
      </c>
      <c r="D598" s="46" t="s">
        <v>0</v>
      </c>
      <c r="E598" s="46" t="s">
        <v>61</v>
      </c>
      <c r="F598" s="72" t="s">
        <v>20</v>
      </c>
      <c r="G598" s="60">
        <v>1744.4</v>
      </c>
    </row>
    <row r="599" spans="1:7" s="2" customFormat="1" x14ac:dyDescent="0.25">
      <c r="A599" s="70" t="s">
        <v>166</v>
      </c>
      <c r="B599" s="46" t="s">
        <v>57</v>
      </c>
      <c r="C599" s="46" t="s">
        <v>93</v>
      </c>
      <c r="D599" s="46"/>
      <c r="E599" s="46"/>
      <c r="F599" s="72"/>
      <c r="G599" s="60">
        <f>SUM(G600)</f>
        <v>23131.8</v>
      </c>
    </row>
    <row r="600" spans="1:7" s="2" customFormat="1" ht="31.2" x14ac:dyDescent="0.25">
      <c r="A600" s="80" t="s">
        <v>62</v>
      </c>
      <c r="B600" s="46" t="s">
        <v>57</v>
      </c>
      <c r="C600" s="46" t="s">
        <v>93</v>
      </c>
      <c r="D600" s="46" t="s">
        <v>0</v>
      </c>
      <c r="E600" s="46"/>
      <c r="F600" s="72"/>
      <c r="G600" s="60">
        <f>SUM(G601)</f>
        <v>23131.8</v>
      </c>
    </row>
    <row r="601" spans="1:7" s="2" customFormat="1" x14ac:dyDescent="0.25">
      <c r="A601" s="70" t="s">
        <v>176</v>
      </c>
      <c r="B601" s="46" t="s">
        <v>57</v>
      </c>
      <c r="C601" s="46">
        <v>2</v>
      </c>
      <c r="D601" s="46" t="s">
        <v>0</v>
      </c>
      <c r="E601" s="46" t="s">
        <v>177</v>
      </c>
      <c r="F601" s="72"/>
      <c r="G601" s="60">
        <f>SUM(G602:G602)</f>
        <v>23131.8</v>
      </c>
    </row>
    <row r="602" spans="1:7" s="2" customFormat="1" x14ac:dyDescent="0.25">
      <c r="A602" s="75" t="s">
        <v>117</v>
      </c>
      <c r="B602" s="46" t="s">
        <v>57</v>
      </c>
      <c r="C602" s="46">
        <v>2</v>
      </c>
      <c r="D602" s="46" t="s">
        <v>0</v>
      </c>
      <c r="E602" s="46" t="s">
        <v>177</v>
      </c>
      <c r="F602" s="72" t="s">
        <v>109</v>
      </c>
      <c r="G602" s="60">
        <v>23131.8</v>
      </c>
    </row>
    <row r="603" spans="1:7" s="2" customFormat="1" x14ac:dyDescent="0.25">
      <c r="A603" s="70" t="s">
        <v>397</v>
      </c>
      <c r="B603" s="46" t="s">
        <v>57</v>
      </c>
      <c r="C603" s="46" t="s">
        <v>65</v>
      </c>
      <c r="D603" s="46"/>
      <c r="E603" s="46"/>
      <c r="F603" s="72"/>
      <c r="G603" s="60">
        <f>SUM(G604)</f>
        <v>8663.7000000000007</v>
      </c>
    </row>
    <row r="604" spans="1:7" s="2" customFormat="1" ht="31.2" x14ac:dyDescent="0.25">
      <c r="A604" s="80" t="s">
        <v>66</v>
      </c>
      <c r="B604" s="46" t="s">
        <v>57</v>
      </c>
      <c r="C604" s="46" t="s">
        <v>65</v>
      </c>
      <c r="D604" s="46" t="s">
        <v>0</v>
      </c>
      <c r="E604" s="46"/>
      <c r="F604" s="72"/>
      <c r="G604" s="60">
        <f>SUM(G605)</f>
        <v>8663.7000000000007</v>
      </c>
    </row>
    <row r="605" spans="1:7" s="2" customFormat="1" ht="46.8" x14ac:dyDescent="0.25">
      <c r="A605" s="70" t="s">
        <v>398</v>
      </c>
      <c r="B605" s="46" t="s">
        <v>57</v>
      </c>
      <c r="C605" s="46" t="s">
        <v>65</v>
      </c>
      <c r="D605" s="46" t="s">
        <v>0</v>
      </c>
      <c r="E605" s="46" t="s">
        <v>67</v>
      </c>
      <c r="F605" s="72"/>
      <c r="G605" s="60">
        <f>SUM(G606:G606)</f>
        <v>8663.7000000000007</v>
      </c>
    </row>
    <row r="606" spans="1:7" s="2" customFormat="1" ht="31.2" x14ac:dyDescent="0.25">
      <c r="A606" s="73" t="s">
        <v>115</v>
      </c>
      <c r="B606" s="46" t="s">
        <v>57</v>
      </c>
      <c r="C606" s="46" t="s">
        <v>65</v>
      </c>
      <c r="D606" s="46" t="s">
        <v>0</v>
      </c>
      <c r="E606" s="46" t="s">
        <v>67</v>
      </c>
      <c r="F606" s="72" t="s">
        <v>20</v>
      </c>
      <c r="G606" s="60">
        <v>8663.7000000000007</v>
      </c>
    </row>
    <row r="607" spans="1:7" s="2" customFormat="1" ht="62.4" x14ac:dyDescent="0.25">
      <c r="A607" s="73" t="s">
        <v>435</v>
      </c>
      <c r="B607" s="46" t="s">
        <v>57</v>
      </c>
      <c r="C607" s="46" t="s">
        <v>139</v>
      </c>
      <c r="D607" s="46"/>
      <c r="E607" s="46"/>
      <c r="F607" s="72"/>
      <c r="G607" s="60">
        <f>G608</f>
        <v>968.4</v>
      </c>
    </row>
    <row r="608" spans="1:7" s="2" customFormat="1" ht="46.8" x14ac:dyDescent="0.25">
      <c r="A608" s="73" t="s">
        <v>437</v>
      </c>
      <c r="B608" s="46" t="s">
        <v>57</v>
      </c>
      <c r="C608" s="46" t="s">
        <v>139</v>
      </c>
      <c r="D608" s="46" t="s">
        <v>0</v>
      </c>
      <c r="E608" s="46"/>
      <c r="F608" s="72"/>
      <c r="G608" s="60">
        <f>G609</f>
        <v>968.4</v>
      </c>
    </row>
    <row r="609" spans="1:7" s="2" customFormat="1" ht="62.4" x14ac:dyDescent="0.25">
      <c r="A609" s="73" t="s">
        <v>436</v>
      </c>
      <c r="B609" s="46" t="s">
        <v>57</v>
      </c>
      <c r="C609" s="46" t="s">
        <v>139</v>
      </c>
      <c r="D609" s="46" t="s">
        <v>0</v>
      </c>
      <c r="E609" s="46" t="s">
        <v>195</v>
      </c>
      <c r="F609" s="72"/>
      <c r="G609" s="60">
        <f>G610</f>
        <v>968.4</v>
      </c>
    </row>
    <row r="610" spans="1:7" s="2" customFormat="1" ht="31.2" x14ac:dyDescent="0.25">
      <c r="A610" s="73" t="s">
        <v>115</v>
      </c>
      <c r="B610" s="46" t="s">
        <v>57</v>
      </c>
      <c r="C610" s="46" t="s">
        <v>139</v>
      </c>
      <c r="D610" s="46" t="s">
        <v>0</v>
      </c>
      <c r="E610" s="46" t="s">
        <v>195</v>
      </c>
      <c r="F610" s="72" t="s">
        <v>20</v>
      </c>
      <c r="G610" s="60">
        <v>968.4</v>
      </c>
    </row>
    <row r="611" spans="1:7" s="2" customFormat="1" x14ac:dyDescent="0.25">
      <c r="A611" s="70" t="s">
        <v>399</v>
      </c>
      <c r="B611" s="46" t="s">
        <v>57</v>
      </c>
      <c r="C611" s="46" t="s">
        <v>298</v>
      </c>
      <c r="D611" s="46"/>
      <c r="E611" s="46"/>
      <c r="F611" s="72"/>
      <c r="G611" s="60">
        <f>SUM(G612)</f>
        <v>8104.1</v>
      </c>
    </row>
    <row r="612" spans="1:7" s="2" customFormat="1" ht="31.2" x14ac:dyDescent="0.25">
      <c r="A612" s="70" t="s">
        <v>438</v>
      </c>
      <c r="B612" s="46" t="s">
        <v>57</v>
      </c>
      <c r="C612" s="46" t="s">
        <v>298</v>
      </c>
      <c r="D612" s="46" t="s">
        <v>0</v>
      </c>
      <c r="E612" s="46"/>
      <c r="F612" s="72"/>
      <c r="G612" s="60">
        <f>SUM(G617+G614+G616)</f>
        <v>8104.1</v>
      </c>
    </row>
    <row r="613" spans="1:7" s="2" customFormat="1" ht="31.2" x14ac:dyDescent="0.25">
      <c r="A613" s="70" t="s">
        <v>400</v>
      </c>
      <c r="B613" s="46" t="s">
        <v>57</v>
      </c>
      <c r="C613" s="46" t="s">
        <v>298</v>
      </c>
      <c r="D613" s="46" t="s">
        <v>0</v>
      </c>
      <c r="E613" s="46" t="s">
        <v>196</v>
      </c>
      <c r="F613" s="72"/>
      <c r="G613" s="60">
        <f>SUM(G614)</f>
        <v>669.1</v>
      </c>
    </row>
    <row r="614" spans="1:7" s="2" customFormat="1" x14ac:dyDescent="0.25">
      <c r="A614" s="70" t="s">
        <v>21</v>
      </c>
      <c r="B614" s="46" t="s">
        <v>57</v>
      </c>
      <c r="C614" s="46" t="s">
        <v>298</v>
      </c>
      <c r="D614" s="46" t="s">
        <v>0</v>
      </c>
      <c r="E614" s="46" t="s">
        <v>196</v>
      </c>
      <c r="F614" s="72" t="s">
        <v>22</v>
      </c>
      <c r="G614" s="60">
        <v>669.1</v>
      </c>
    </row>
    <row r="615" spans="1:7" s="2" customFormat="1" ht="46.8" x14ac:dyDescent="0.25">
      <c r="A615" s="91" t="s">
        <v>199</v>
      </c>
      <c r="B615" s="46" t="s">
        <v>57</v>
      </c>
      <c r="C615" s="46" t="s">
        <v>298</v>
      </c>
      <c r="D615" s="46" t="s">
        <v>0</v>
      </c>
      <c r="E615" s="46" t="s">
        <v>46</v>
      </c>
      <c r="F615" s="72"/>
      <c r="G615" s="60">
        <f>SUM(G616)</f>
        <v>1945.9</v>
      </c>
    </row>
    <row r="616" spans="1:7" s="2" customFormat="1" x14ac:dyDescent="0.25">
      <c r="A616" s="73" t="s">
        <v>21</v>
      </c>
      <c r="B616" s="46" t="s">
        <v>57</v>
      </c>
      <c r="C616" s="46" t="s">
        <v>298</v>
      </c>
      <c r="D616" s="46" t="s">
        <v>0</v>
      </c>
      <c r="E616" s="46" t="s">
        <v>46</v>
      </c>
      <c r="F616" s="72" t="s">
        <v>22</v>
      </c>
      <c r="G616" s="60">
        <v>1945.9</v>
      </c>
    </row>
    <row r="617" spans="1:7" s="2" customFormat="1" ht="109.2" x14ac:dyDescent="0.25">
      <c r="A617" s="83" t="s">
        <v>460</v>
      </c>
      <c r="B617" s="46" t="s">
        <v>57</v>
      </c>
      <c r="C617" s="46" t="s">
        <v>298</v>
      </c>
      <c r="D617" s="46" t="s">
        <v>0</v>
      </c>
      <c r="E617" s="46" t="s">
        <v>56</v>
      </c>
      <c r="F617" s="72"/>
      <c r="G617" s="60">
        <f>SUM(G618)</f>
        <v>5489.1</v>
      </c>
    </row>
    <row r="618" spans="1:7" s="2" customFormat="1" ht="31.2" x14ac:dyDescent="0.25">
      <c r="A618" s="73" t="s">
        <v>115</v>
      </c>
      <c r="B618" s="46" t="s">
        <v>57</v>
      </c>
      <c r="C618" s="46" t="s">
        <v>298</v>
      </c>
      <c r="D618" s="46" t="s">
        <v>0</v>
      </c>
      <c r="E618" s="46" t="s">
        <v>56</v>
      </c>
      <c r="F618" s="72" t="s">
        <v>20</v>
      </c>
      <c r="G618" s="60">
        <f>78+5411.1</f>
        <v>5489.1</v>
      </c>
    </row>
    <row r="619" spans="1:7" s="2" customFormat="1" x14ac:dyDescent="0.25">
      <c r="A619" s="75" t="s">
        <v>401</v>
      </c>
      <c r="B619" s="46" t="s">
        <v>53</v>
      </c>
      <c r="C619" s="46"/>
      <c r="D619" s="46"/>
      <c r="E619" s="46"/>
      <c r="F619" s="72"/>
      <c r="G619" s="60">
        <f>SUM(G620)</f>
        <v>1591.1</v>
      </c>
    </row>
    <row r="620" spans="1:7" s="2" customFormat="1" ht="31.2" x14ac:dyDescent="0.25">
      <c r="A620" s="75" t="s">
        <v>402</v>
      </c>
      <c r="B620" s="46" t="s">
        <v>53</v>
      </c>
      <c r="C620" s="46" t="s">
        <v>58</v>
      </c>
      <c r="D620" s="46"/>
      <c r="E620" s="46"/>
      <c r="F620" s="72"/>
      <c r="G620" s="60">
        <f>SUM(G621)</f>
        <v>1591.1</v>
      </c>
    </row>
    <row r="621" spans="1:7" s="2" customFormat="1" ht="46.8" x14ac:dyDescent="0.25">
      <c r="A621" s="75" t="s">
        <v>52</v>
      </c>
      <c r="B621" s="46" t="s">
        <v>53</v>
      </c>
      <c r="C621" s="46" t="s">
        <v>58</v>
      </c>
      <c r="D621" s="46" t="s">
        <v>0</v>
      </c>
      <c r="E621" s="46"/>
      <c r="F621" s="72"/>
      <c r="G621" s="60">
        <f>SUM(G622+G624)</f>
        <v>1591.1</v>
      </c>
    </row>
    <row r="622" spans="1:7" s="2" customFormat="1" ht="31.2" x14ac:dyDescent="0.25">
      <c r="A622" s="75" t="s">
        <v>403</v>
      </c>
      <c r="B622" s="46" t="s">
        <v>53</v>
      </c>
      <c r="C622" s="46" t="s">
        <v>58</v>
      </c>
      <c r="D622" s="46" t="s">
        <v>0</v>
      </c>
      <c r="E622" s="46" t="s">
        <v>263</v>
      </c>
      <c r="F622" s="72"/>
      <c r="G622" s="60">
        <f>G623</f>
        <v>0</v>
      </c>
    </row>
    <row r="623" spans="1:7" s="2" customFormat="1" ht="31.2" x14ac:dyDescent="0.25">
      <c r="A623" s="73" t="s">
        <v>115</v>
      </c>
      <c r="B623" s="46" t="s">
        <v>53</v>
      </c>
      <c r="C623" s="46" t="s">
        <v>58</v>
      </c>
      <c r="D623" s="46" t="s">
        <v>0</v>
      </c>
      <c r="E623" s="46" t="s">
        <v>263</v>
      </c>
      <c r="F623" s="72" t="s">
        <v>20</v>
      </c>
      <c r="G623" s="60"/>
    </row>
    <row r="624" spans="1:7" s="2" customFormat="1" ht="156" x14ac:dyDescent="0.25">
      <c r="A624" s="73" t="s">
        <v>486</v>
      </c>
      <c r="B624" s="46" t="s">
        <v>53</v>
      </c>
      <c r="C624" s="46" t="s">
        <v>58</v>
      </c>
      <c r="D624" s="46" t="s">
        <v>0</v>
      </c>
      <c r="E624" s="46" t="s">
        <v>227</v>
      </c>
      <c r="F624" s="72"/>
      <c r="G624" s="60">
        <f>SUM(G625:G625)</f>
        <v>1591.1</v>
      </c>
    </row>
    <row r="625" spans="1:7" s="2" customFormat="1" ht="31.2" x14ac:dyDescent="0.25">
      <c r="A625" s="73" t="s">
        <v>121</v>
      </c>
      <c r="B625" s="46" t="s">
        <v>53</v>
      </c>
      <c r="C625" s="46" t="s">
        <v>58</v>
      </c>
      <c r="D625" s="46" t="s">
        <v>0</v>
      </c>
      <c r="E625" s="46" t="s">
        <v>227</v>
      </c>
      <c r="F625" s="72" t="s">
        <v>111</v>
      </c>
      <c r="G625" s="60">
        <f>358.3+1232.8</f>
        <v>1591.1</v>
      </c>
    </row>
    <row r="626" spans="1:7" s="2" customFormat="1" ht="31.2" x14ac:dyDescent="0.25">
      <c r="A626" s="76" t="s">
        <v>404</v>
      </c>
      <c r="B626" s="46" t="s">
        <v>48</v>
      </c>
      <c r="C626" s="46"/>
      <c r="D626" s="46"/>
      <c r="E626" s="46"/>
      <c r="F626" s="46"/>
      <c r="G626" s="60">
        <f>SUM(G627+G631)</f>
        <v>7805</v>
      </c>
    </row>
    <row r="627" spans="1:7" s="2" customFormat="1" ht="62.4" x14ac:dyDescent="0.25">
      <c r="A627" s="76" t="s">
        <v>439</v>
      </c>
      <c r="B627" s="46" t="s">
        <v>48</v>
      </c>
      <c r="C627" s="46" t="s">
        <v>58</v>
      </c>
      <c r="D627" s="46"/>
      <c r="E627" s="46"/>
      <c r="F627" s="46"/>
      <c r="G627" s="60">
        <f>SUM(G628)</f>
        <v>5573.1</v>
      </c>
    </row>
    <row r="628" spans="1:7" s="2" customFormat="1" ht="31.2" x14ac:dyDescent="0.25">
      <c r="A628" s="76" t="s">
        <v>405</v>
      </c>
      <c r="B628" s="46" t="s">
        <v>48</v>
      </c>
      <c r="C628" s="46" t="s">
        <v>58</v>
      </c>
      <c r="D628" s="46" t="s">
        <v>0</v>
      </c>
      <c r="E628" s="46"/>
      <c r="F628" s="46"/>
      <c r="G628" s="60">
        <f>SUM(G629)</f>
        <v>5573.1</v>
      </c>
    </row>
    <row r="629" spans="1:7" s="2" customFormat="1" ht="31.2" x14ac:dyDescent="0.25">
      <c r="A629" s="76" t="s">
        <v>406</v>
      </c>
      <c r="B629" s="46" t="s">
        <v>48</v>
      </c>
      <c r="C629" s="46" t="s">
        <v>58</v>
      </c>
      <c r="D629" s="46" t="s">
        <v>0</v>
      </c>
      <c r="E629" s="46" t="s">
        <v>49</v>
      </c>
      <c r="F629" s="72"/>
      <c r="G629" s="60">
        <f>SUM(G630:G630)</f>
        <v>5573.1</v>
      </c>
    </row>
    <row r="630" spans="1:7" s="2" customFormat="1" ht="31.2" x14ac:dyDescent="0.25">
      <c r="A630" s="73" t="s">
        <v>121</v>
      </c>
      <c r="B630" s="46" t="s">
        <v>48</v>
      </c>
      <c r="C630" s="46" t="s">
        <v>58</v>
      </c>
      <c r="D630" s="46" t="s">
        <v>0</v>
      </c>
      <c r="E630" s="46" t="s">
        <v>49</v>
      </c>
      <c r="F630" s="72" t="s">
        <v>111</v>
      </c>
      <c r="G630" s="60">
        <v>5573.1</v>
      </c>
    </row>
    <row r="631" spans="1:7" s="2" customFormat="1" ht="62.4" x14ac:dyDescent="0.25">
      <c r="A631" s="76" t="s">
        <v>440</v>
      </c>
      <c r="B631" s="46" t="s">
        <v>126</v>
      </c>
      <c r="C631" s="46" t="s">
        <v>93</v>
      </c>
      <c r="D631" s="46"/>
      <c r="E631" s="46"/>
      <c r="F631" s="72"/>
      <c r="G631" s="60">
        <f>G632</f>
        <v>2231.9</v>
      </c>
    </row>
    <row r="632" spans="1:7" s="2" customFormat="1" ht="34.950000000000003" customHeight="1" x14ac:dyDescent="0.25">
      <c r="A632" s="76" t="s">
        <v>128</v>
      </c>
      <c r="B632" s="46" t="s">
        <v>48</v>
      </c>
      <c r="C632" s="46" t="s">
        <v>93</v>
      </c>
      <c r="D632" s="46" t="s">
        <v>0</v>
      </c>
      <c r="E632" s="46"/>
      <c r="F632" s="72"/>
      <c r="G632" s="60">
        <f>G633+G637</f>
        <v>2231.9</v>
      </c>
    </row>
    <row r="633" spans="1:7" s="2" customFormat="1" ht="31.2" x14ac:dyDescent="0.25">
      <c r="A633" s="76" t="s">
        <v>129</v>
      </c>
      <c r="B633" s="46" t="s">
        <v>48</v>
      </c>
      <c r="C633" s="46" t="s">
        <v>93</v>
      </c>
      <c r="D633" s="46" t="s">
        <v>0</v>
      </c>
      <c r="E633" s="46" t="s">
        <v>127</v>
      </c>
      <c r="F633" s="72"/>
      <c r="G633" s="60">
        <f>SUM(G634:G636)</f>
        <v>2163.5</v>
      </c>
    </row>
    <row r="634" spans="1:7" s="2" customFormat="1" ht="31.2" x14ac:dyDescent="0.25">
      <c r="A634" s="73" t="s">
        <v>115</v>
      </c>
      <c r="B634" s="46" t="s">
        <v>48</v>
      </c>
      <c r="C634" s="46" t="s">
        <v>93</v>
      </c>
      <c r="D634" s="46" t="s">
        <v>0</v>
      </c>
      <c r="E634" s="46" t="s">
        <v>127</v>
      </c>
      <c r="F634" s="72" t="s">
        <v>20</v>
      </c>
      <c r="G634" s="60">
        <f>1220+214.1+557.5+171.9-750</f>
        <v>1413.5</v>
      </c>
    </row>
    <row r="635" spans="1:7" s="2" customFormat="1" x14ac:dyDescent="0.25">
      <c r="A635" s="73" t="s">
        <v>117</v>
      </c>
      <c r="B635" s="46" t="s">
        <v>48</v>
      </c>
      <c r="C635" s="46" t="s">
        <v>93</v>
      </c>
      <c r="D635" s="46" t="s">
        <v>0</v>
      </c>
      <c r="E635" s="46" t="s">
        <v>127</v>
      </c>
      <c r="F635" s="72" t="s">
        <v>109</v>
      </c>
      <c r="G635" s="60">
        <v>750</v>
      </c>
    </row>
    <row r="636" spans="1:7" s="2" customFormat="1" ht="31.2" x14ac:dyDescent="0.25">
      <c r="A636" s="73" t="s">
        <v>121</v>
      </c>
      <c r="B636" s="46" t="s">
        <v>48</v>
      </c>
      <c r="C636" s="46" t="s">
        <v>93</v>
      </c>
      <c r="D636" s="46" t="s">
        <v>0</v>
      </c>
      <c r="E636" s="46" t="s">
        <v>127</v>
      </c>
      <c r="F636" s="72" t="s">
        <v>111</v>
      </c>
      <c r="G636" s="60"/>
    </row>
    <row r="637" spans="1:7" s="2" customFormat="1" ht="46.8" x14ac:dyDescent="0.25">
      <c r="A637" s="73" t="s">
        <v>267</v>
      </c>
      <c r="B637" s="46" t="s">
        <v>48</v>
      </c>
      <c r="C637" s="46" t="s">
        <v>93</v>
      </c>
      <c r="D637" s="46" t="s">
        <v>0</v>
      </c>
      <c r="E637" s="46" t="s">
        <v>266</v>
      </c>
      <c r="F637" s="72"/>
      <c r="G637" s="60">
        <f>G638</f>
        <v>68.400000000000006</v>
      </c>
    </row>
    <row r="638" spans="1:7" s="2" customFormat="1" ht="31.2" x14ac:dyDescent="0.25">
      <c r="A638" s="73" t="s">
        <v>115</v>
      </c>
      <c r="B638" s="46" t="s">
        <v>48</v>
      </c>
      <c r="C638" s="46" t="s">
        <v>93</v>
      </c>
      <c r="D638" s="46" t="s">
        <v>0</v>
      </c>
      <c r="E638" s="46" t="s">
        <v>266</v>
      </c>
      <c r="F638" s="72" t="s">
        <v>20</v>
      </c>
      <c r="G638" s="60">
        <v>68.400000000000006</v>
      </c>
    </row>
    <row r="639" spans="1:7" s="2" customFormat="1" ht="31.2" x14ac:dyDescent="0.25">
      <c r="A639" s="76" t="s">
        <v>407</v>
      </c>
      <c r="B639" s="46" t="s">
        <v>68</v>
      </c>
      <c r="C639" s="46"/>
      <c r="D639" s="46"/>
      <c r="E639" s="46"/>
      <c r="F639" s="72"/>
      <c r="G639" s="60">
        <f>SUM(G640)</f>
        <v>37206.9</v>
      </c>
    </row>
    <row r="640" spans="1:7" s="2" customFormat="1" ht="31.2" x14ac:dyDescent="0.25">
      <c r="A640" s="76" t="s">
        <v>408</v>
      </c>
      <c r="B640" s="46" t="s">
        <v>68</v>
      </c>
      <c r="C640" s="46" t="s">
        <v>58</v>
      </c>
      <c r="D640" s="46"/>
      <c r="E640" s="46"/>
      <c r="F640" s="46"/>
      <c r="G640" s="60">
        <f>G641+G644+G647</f>
        <v>37206.9</v>
      </c>
    </row>
    <row r="641" spans="1:7" s="2" customFormat="1" ht="46.8" x14ac:dyDescent="0.25">
      <c r="A641" s="80" t="s">
        <v>167</v>
      </c>
      <c r="B641" s="46" t="s">
        <v>68</v>
      </c>
      <c r="C641" s="46" t="s">
        <v>58</v>
      </c>
      <c r="D641" s="46" t="s">
        <v>0</v>
      </c>
      <c r="E641" s="46"/>
      <c r="F641" s="46"/>
      <c r="G641" s="60">
        <f>SUM(G642)</f>
        <v>35166.9</v>
      </c>
    </row>
    <row r="642" spans="1:7" s="2" customFormat="1" ht="31.2" x14ac:dyDescent="0.25">
      <c r="A642" s="76" t="s">
        <v>409</v>
      </c>
      <c r="B642" s="46" t="s">
        <v>68</v>
      </c>
      <c r="C642" s="46" t="s">
        <v>58</v>
      </c>
      <c r="D642" s="46" t="s">
        <v>0</v>
      </c>
      <c r="E642" s="46" t="s">
        <v>69</v>
      </c>
      <c r="F642" s="46"/>
      <c r="G642" s="60">
        <f>SUM(G643:G643)</f>
        <v>35166.9</v>
      </c>
    </row>
    <row r="643" spans="1:7" s="2" customFormat="1" x14ac:dyDescent="0.25">
      <c r="A643" s="73" t="s">
        <v>117</v>
      </c>
      <c r="B643" s="46" t="s">
        <v>68</v>
      </c>
      <c r="C643" s="46" t="s">
        <v>58</v>
      </c>
      <c r="D643" s="46" t="s">
        <v>0</v>
      </c>
      <c r="E643" s="46" t="s">
        <v>69</v>
      </c>
      <c r="F643" s="46" t="s">
        <v>109</v>
      </c>
      <c r="G643" s="60">
        <f>18771.9+18435-2040</f>
        <v>35166.9</v>
      </c>
    </row>
    <row r="644" spans="1:7" s="2" customFormat="1" ht="93.6" x14ac:dyDescent="0.25">
      <c r="A644" s="73" t="s">
        <v>443</v>
      </c>
      <c r="B644" s="46" t="s">
        <v>68</v>
      </c>
      <c r="C644" s="46" t="s">
        <v>58</v>
      </c>
      <c r="D644" s="46" t="s">
        <v>1</v>
      </c>
      <c r="E644" s="46"/>
      <c r="F644" s="46"/>
      <c r="G644" s="60">
        <f>G645</f>
        <v>0</v>
      </c>
    </row>
    <row r="645" spans="1:7" s="2" customFormat="1" ht="93.6" x14ac:dyDescent="0.25">
      <c r="A645" s="73" t="s">
        <v>410</v>
      </c>
      <c r="B645" s="46" t="s">
        <v>68</v>
      </c>
      <c r="C645" s="46" t="s">
        <v>58</v>
      </c>
      <c r="D645" s="46" t="s">
        <v>1</v>
      </c>
      <c r="E645" s="46" t="s">
        <v>361</v>
      </c>
      <c r="F645" s="46"/>
      <c r="G645" s="60">
        <f>G646</f>
        <v>0</v>
      </c>
    </row>
    <row r="646" spans="1:7" s="2" customFormat="1" x14ac:dyDescent="0.25">
      <c r="A646" s="73" t="s">
        <v>117</v>
      </c>
      <c r="B646" s="46" t="s">
        <v>68</v>
      </c>
      <c r="C646" s="46" t="s">
        <v>58</v>
      </c>
      <c r="D646" s="46" t="s">
        <v>1</v>
      </c>
      <c r="E646" s="46" t="s">
        <v>361</v>
      </c>
      <c r="F646" s="46" t="s">
        <v>109</v>
      </c>
      <c r="G646" s="60"/>
    </row>
    <row r="647" spans="1:7" s="2" customFormat="1" ht="31.2" x14ac:dyDescent="0.25">
      <c r="A647" s="73" t="s">
        <v>360</v>
      </c>
      <c r="B647" s="46" t="s">
        <v>68</v>
      </c>
      <c r="C647" s="46" t="s">
        <v>58</v>
      </c>
      <c r="D647" s="46" t="s">
        <v>2</v>
      </c>
      <c r="E647" s="46"/>
      <c r="F647" s="46"/>
      <c r="G647" s="60">
        <f>G648</f>
        <v>2040</v>
      </c>
    </row>
    <row r="648" spans="1:7" s="2" customFormat="1" ht="78" x14ac:dyDescent="0.25">
      <c r="A648" s="73" t="s">
        <v>411</v>
      </c>
      <c r="B648" s="46" t="s">
        <v>68</v>
      </c>
      <c r="C648" s="46" t="s">
        <v>58</v>
      </c>
      <c r="D648" s="46" t="s">
        <v>2</v>
      </c>
      <c r="E648" s="46" t="s">
        <v>359</v>
      </c>
      <c r="F648" s="46"/>
      <c r="G648" s="60">
        <f>G649</f>
        <v>2040</v>
      </c>
    </row>
    <row r="649" spans="1:7" s="2" customFormat="1" x14ac:dyDescent="0.25">
      <c r="A649" s="75" t="s">
        <v>117</v>
      </c>
      <c r="B649" s="46" t="s">
        <v>68</v>
      </c>
      <c r="C649" s="46" t="s">
        <v>58</v>
      </c>
      <c r="D649" s="46" t="s">
        <v>2</v>
      </c>
      <c r="E649" s="46" t="s">
        <v>359</v>
      </c>
      <c r="F649" s="46" t="s">
        <v>109</v>
      </c>
      <c r="G649" s="60">
        <v>2040</v>
      </c>
    </row>
    <row r="650" spans="1:7" s="2" customFormat="1" ht="31.2" x14ac:dyDescent="0.25">
      <c r="A650" s="73" t="s">
        <v>412</v>
      </c>
      <c r="B650" s="46" t="s">
        <v>122</v>
      </c>
      <c r="C650" s="46"/>
      <c r="D650" s="46"/>
      <c r="E650" s="46"/>
      <c r="F650" s="46"/>
      <c r="G650" s="60">
        <f>SUM(G651)</f>
        <v>24484.3</v>
      </c>
    </row>
    <row r="651" spans="1:7" s="2" customFormat="1" ht="31.2" x14ac:dyDescent="0.25">
      <c r="A651" s="73" t="s">
        <v>415</v>
      </c>
      <c r="B651" s="46" t="s">
        <v>122</v>
      </c>
      <c r="C651" s="46" t="s">
        <v>58</v>
      </c>
      <c r="D651" s="46"/>
      <c r="E651" s="46"/>
      <c r="F651" s="46"/>
      <c r="G651" s="60">
        <f>SUM(G652+G664+G667+G672+G677)</f>
        <v>24484.3</v>
      </c>
    </row>
    <row r="652" spans="1:7" s="2" customFormat="1" ht="46.8" x14ac:dyDescent="0.25">
      <c r="A652" s="73" t="s">
        <v>448</v>
      </c>
      <c r="B652" s="46" t="s">
        <v>122</v>
      </c>
      <c r="C652" s="46" t="s">
        <v>58</v>
      </c>
      <c r="D652" s="46" t="s">
        <v>0</v>
      </c>
      <c r="E652" s="46"/>
      <c r="F652" s="46"/>
      <c r="G652" s="60">
        <f>SUM(G653+G658+G662+G660)</f>
        <v>11889.2</v>
      </c>
    </row>
    <row r="653" spans="1:7" s="2" customFormat="1" x14ac:dyDescent="0.25">
      <c r="A653" s="70" t="s">
        <v>17</v>
      </c>
      <c r="B653" s="46" t="s">
        <v>122</v>
      </c>
      <c r="C653" s="46" t="s">
        <v>58</v>
      </c>
      <c r="D653" s="46" t="s">
        <v>0</v>
      </c>
      <c r="E653" s="46" t="s">
        <v>41</v>
      </c>
      <c r="F653" s="46"/>
      <c r="G653" s="60">
        <f>SUM(G654:G657)</f>
        <v>11460.7</v>
      </c>
    </row>
    <row r="654" spans="1:7" s="2" customFormat="1" ht="31.2" x14ac:dyDescent="0.25">
      <c r="A654" s="73" t="s">
        <v>18</v>
      </c>
      <c r="B654" s="46" t="s">
        <v>122</v>
      </c>
      <c r="C654" s="46" t="s">
        <v>58</v>
      </c>
      <c r="D654" s="46" t="s">
        <v>0</v>
      </c>
      <c r="E654" s="46" t="s">
        <v>41</v>
      </c>
      <c r="F654" s="46" t="s">
        <v>19</v>
      </c>
      <c r="G654" s="60">
        <v>10329.700000000001</v>
      </c>
    </row>
    <row r="655" spans="1:7" s="2" customFormat="1" ht="31.2" x14ac:dyDescent="0.25">
      <c r="A655" s="73" t="s">
        <v>115</v>
      </c>
      <c r="B655" s="46" t="s">
        <v>122</v>
      </c>
      <c r="C655" s="46" t="s">
        <v>58</v>
      </c>
      <c r="D655" s="46" t="s">
        <v>0</v>
      </c>
      <c r="E655" s="46" t="s">
        <v>41</v>
      </c>
      <c r="F655" s="46" t="s">
        <v>20</v>
      </c>
      <c r="G655" s="60">
        <v>1123</v>
      </c>
    </row>
    <row r="656" spans="1:7" s="2" customFormat="1" x14ac:dyDescent="0.25">
      <c r="A656" s="73" t="s">
        <v>117</v>
      </c>
      <c r="B656" s="46" t="s">
        <v>122</v>
      </c>
      <c r="C656" s="46" t="s">
        <v>58</v>
      </c>
      <c r="D656" s="46" t="s">
        <v>0</v>
      </c>
      <c r="E656" s="46" t="s">
        <v>41</v>
      </c>
      <c r="F656" s="46" t="s">
        <v>109</v>
      </c>
      <c r="G656" s="60"/>
    </row>
    <row r="657" spans="1:7" s="2" customFormat="1" x14ac:dyDescent="0.25">
      <c r="A657" s="73" t="s">
        <v>21</v>
      </c>
      <c r="B657" s="46" t="s">
        <v>122</v>
      </c>
      <c r="C657" s="46" t="s">
        <v>58</v>
      </c>
      <c r="D657" s="46" t="s">
        <v>0</v>
      </c>
      <c r="E657" s="46" t="s">
        <v>41</v>
      </c>
      <c r="F657" s="46" t="s">
        <v>22</v>
      </c>
      <c r="G657" s="60">
        <v>8</v>
      </c>
    </row>
    <row r="658" spans="1:7" s="2" customFormat="1" ht="31.2" x14ac:dyDescent="0.25">
      <c r="A658" s="73" t="s">
        <v>228</v>
      </c>
      <c r="B658" s="46" t="s">
        <v>122</v>
      </c>
      <c r="C658" s="79">
        <v>1</v>
      </c>
      <c r="D658" s="46" t="s">
        <v>0</v>
      </c>
      <c r="E658" s="46" t="s">
        <v>229</v>
      </c>
      <c r="F658" s="46"/>
      <c r="G658" s="60">
        <f>SUM(G659)</f>
        <v>26.7</v>
      </c>
    </row>
    <row r="659" spans="1:7" s="2" customFormat="1" ht="31.2" x14ac:dyDescent="0.25">
      <c r="A659" s="73" t="s">
        <v>115</v>
      </c>
      <c r="B659" s="46" t="s">
        <v>122</v>
      </c>
      <c r="C659" s="79">
        <v>1</v>
      </c>
      <c r="D659" s="46" t="s">
        <v>0</v>
      </c>
      <c r="E659" s="46" t="s">
        <v>229</v>
      </c>
      <c r="F659" s="46" t="s">
        <v>20</v>
      </c>
      <c r="G659" s="60">
        <v>26.7</v>
      </c>
    </row>
    <row r="660" spans="1:7" s="2" customFormat="1" x14ac:dyDescent="0.25">
      <c r="A660" s="73" t="s">
        <v>234</v>
      </c>
      <c r="B660" s="46" t="s">
        <v>122</v>
      </c>
      <c r="C660" s="46" t="s">
        <v>58</v>
      </c>
      <c r="D660" s="46" t="s">
        <v>0</v>
      </c>
      <c r="E660" s="46" t="s">
        <v>235</v>
      </c>
      <c r="F660" s="72"/>
      <c r="G660" s="60">
        <f>SUM(G661)</f>
        <v>71.8</v>
      </c>
    </row>
    <row r="661" spans="1:7" s="2" customFormat="1" ht="31.2" x14ac:dyDescent="0.25">
      <c r="A661" s="73" t="s">
        <v>115</v>
      </c>
      <c r="B661" s="46" t="s">
        <v>122</v>
      </c>
      <c r="C661" s="46" t="s">
        <v>58</v>
      </c>
      <c r="D661" s="46" t="s">
        <v>0</v>
      </c>
      <c r="E661" s="46" t="s">
        <v>235</v>
      </c>
      <c r="F661" s="72" t="s">
        <v>20</v>
      </c>
      <c r="G661" s="60">
        <v>71.8</v>
      </c>
    </row>
    <row r="662" spans="1:7" s="2" customFormat="1" ht="31.2" x14ac:dyDescent="0.25">
      <c r="A662" s="73" t="s">
        <v>230</v>
      </c>
      <c r="B662" s="46" t="s">
        <v>122</v>
      </c>
      <c r="C662" s="79">
        <v>1</v>
      </c>
      <c r="D662" s="46" t="s">
        <v>0</v>
      </c>
      <c r="E662" s="46" t="s">
        <v>231</v>
      </c>
      <c r="F662" s="46"/>
      <c r="G662" s="60">
        <f>SUM(G663)</f>
        <v>330</v>
      </c>
    </row>
    <row r="663" spans="1:7" s="2" customFormat="1" ht="31.2" x14ac:dyDescent="0.25">
      <c r="A663" s="73" t="s">
        <v>115</v>
      </c>
      <c r="B663" s="46" t="s">
        <v>122</v>
      </c>
      <c r="C663" s="79">
        <v>1</v>
      </c>
      <c r="D663" s="46" t="s">
        <v>0</v>
      </c>
      <c r="E663" s="46" t="s">
        <v>231</v>
      </c>
      <c r="F663" s="46" t="s">
        <v>20</v>
      </c>
      <c r="G663" s="60">
        <v>330</v>
      </c>
    </row>
    <row r="664" spans="1:7" s="2" customFormat="1" ht="49.95" customHeight="1" x14ac:dyDescent="0.25">
      <c r="A664" s="73" t="s">
        <v>444</v>
      </c>
      <c r="B664" s="46" t="s">
        <v>122</v>
      </c>
      <c r="C664" s="46" t="s">
        <v>58</v>
      </c>
      <c r="D664" s="46" t="s">
        <v>1</v>
      </c>
      <c r="E664" s="46"/>
      <c r="F664" s="46"/>
      <c r="G664" s="60">
        <f>G665</f>
        <v>6059.9</v>
      </c>
    </row>
    <row r="665" spans="1:7" s="2" customFormat="1" ht="62.4" x14ac:dyDescent="0.25">
      <c r="A665" s="73" t="s">
        <v>28</v>
      </c>
      <c r="B665" s="46" t="s">
        <v>122</v>
      </c>
      <c r="C665" s="46" t="s">
        <v>58</v>
      </c>
      <c r="D665" s="46" t="s">
        <v>1</v>
      </c>
      <c r="E665" s="46" t="s">
        <v>51</v>
      </c>
      <c r="F665" s="46"/>
      <c r="G665" s="60">
        <f>G666</f>
        <v>6059.9</v>
      </c>
    </row>
    <row r="666" spans="1:7" s="2" customFormat="1" ht="31.2" x14ac:dyDescent="0.25">
      <c r="A666" s="73" t="s">
        <v>121</v>
      </c>
      <c r="B666" s="46" t="s">
        <v>122</v>
      </c>
      <c r="C666" s="46" t="s">
        <v>58</v>
      </c>
      <c r="D666" s="46" t="s">
        <v>1</v>
      </c>
      <c r="E666" s="46" t="s">
        <v>51</v>
      </c>
      <c r="F666" s="46" t="s">
        <v>111</v>
      </c>
      <c r="G666" s="60">
        <v>6059.9</v>
      </c>
    </row>
    <row r="667" spans="1:7" s="2" customFormat="1" ht="50.25" customHeight="1" x14ac:dyDescent="0.25">
      <c r="A667" s="73" t="s">
        <v>445</v>
      </c>
      <c r="B667" s="46" t="s">
        <v>122</v>
      </c>
      <c r="C667" s="46" t="s">
        <v>58</v>
      </c>
      <c r="D667" s="46" t="s">
        <v>2</v>
      </c>
      <c r="E667" s="46"/>
      <c r="F667" s="46"/>
      <c r="G667" s="60">
        <f>G668+G670</f>
        <v>4785.3999999999996</v>
      </c>
    </row>
    <row r="668" spans="1:7" s="2" customFormat="1" ht="46.8" x14ac:dyDescent="0.25">
      <c r="A668" s="73" t="s">
        <v>168</v>
      </c>
      <c r="B668" s="46" t="s">
        <v>122</v>
      </c>
      <c r="C668" s="46" t="s">
        <v>58</v>
      </c>
      <c r="D668" s="46" t="s">
        <v>2</v>
      </c>
      <c r="E668" s="46" t="s">
        <v>138</v>
      </c>
      <c r="F668" s="46"/>
      <c r="G668" s="60">
        <f>G669</f>
        <v>0</v>
      </c>
    </row>
    <row r="669" spans="1:7" s="2" customFormat="1" ht="31.2" x14ac:dyDescent="0.25">
      <c r="A669" s="73" t="s">
        <v>115</v>
      </c>
      <c r="B669" s="46" t="s">
        <v>122</v>
      </c>
      <c r="C669" s="46" t="s">
        <v>58</v>
      </c>
      <c r="D669" s="46" t="s">
        <v>2</v>
      </c>
      <c r="E669" s="46" t="s">
        <v>138</v>
      </c>
      <c r="F669" s="46" t="s">
        <v>20</v>
      </c>
      <c r="G669" s="60"/>
    </row>
    <row r="670" spans="1:7" s="2" customFormat="1" ht="93.6" x14ac:dyDescent="0.25">
      <c r="A670" s="73" t="s">
        <v>485</v>
      </c>
      <c r="B670" s="46" t="s">
        <v>122</v>
      </c>
      <c r="C670" s="46" t="s">
        <v>58</v>
      </c>
      <c r="D670" s="46" t="s">
        <v>2</v>
      </c>
      <c r="E670" s="46" t="s">
        <v>484</v>
      </c>
      <c r="F670" s="46"/>
      <c r="G670" s="60">
        <f>G671</f>
        <v>4785.3999999999996</v>
      </c>
    </row>
    <row r="671" spans="1:7" s="2" customFormat="1" ht="31.2" x14ac:dyDescent="0.25">
      <c r="A671" s="73" t="s">
        <v>121</v>
      </c>
      <c r="B671" s="46" t="s">
        <v>122</v>
      </c>
      <c r="C671" s="46" t="s">
        <v>58</v>
      </c>
      <c r="D671" s="46" t="s">
        <v>2</v>
      </c>
      <c r="E671" s="46" t="s">
        <v>484</v>
      </c>
      <c r="F671" s="46" t="s">
        <v>111</v>
      </c>
      <c r="G671" s="60">
        <v>4785.3999999999996</v>
      </c>
    </row>
    <row r="672" spans="1:7" s="2" customFormat="1" ht="31.2" x14ac:dyDescent="0.25">
      <c r="A672" s="73" t="s">
        <v>171</v>
      </c>
      <c r="B672" s="46" t="s">
        <v>122</v>
      </c>
      <c r="C672" s="46" t="s">
        <v>58</v>
      </c>
      <c r="D672" s="46" t="s">
        <v>3</v>
      </c>
      <c r="E672" s="46"/>
      <c r="F672" s="46"/>
      <c r="G672" s="60">
        <f>G673</f>
        <v>1749.8</v>
      </c>
    </row>
    <row r="673" spans="1:10" s="2" customFormat="1" ht="46.8" x14ac:dyDescent="0.25">
      <c r="A673" s="73" t="s">
        <v>170</v>
      </c>
      <c r="B673" s="46" t="s">
        <v>122</v>
      </c>
      <c r="C673" s="46" t="s">
        <v>58</v>
      </c>
      <c r="D673" s="46" t="s">
        <v>3</v>
      </c>
      <c r="E673" s="46" t="s">
        <v>169</v>
      </c>
      <c r="F673" s="46"/>
      <c r="G673" s="60">
        <f>G674+G675+G676</f>
        <v>1749.8</v>
      </c>
    </row>
    <row r="674" spans="1:10" s="2" customFormat="1" ht="31.2" x14ac:dyDescent="0.25">
      <c r="A674" s="73" t="s">
        <v>18</v>
      </c>
      <c r="B674" s="46" t="s">
        <v>122</v>
      </c>
      <c r="C674" s="46" t="s">
        <v>58</v>
      </c>
      <c r="D674" s="46" t="s">
        <v>3</v>
      </c>
      <c r="E674" s="46" t="s">
        <v>169</v>
      </c>
      <c r="F674" s="46" t="s">
        <v>19</v>
      </c>
      <c r="G674" s="60"/>
    </row>
    <row r="675" spans="1:10" s="2" customFormat="1" ht="31.2" x14ac:dyDescent="0.25">
      <c r="A675" s="73" t="s">
        <v>115</v>
      </c>
      <c r="B675" s="46" t="s">
        <v>122</v>
      </c>
      <c r="C675" s="46" t="s">
        <v>58</v>
      </c>
      <c r="D675" s="46" t="s">
        <v>3</v>
      </c>
      <c r="E675" s="46" t="s">
        <v>169</v>
      </c>
      <c r="F675" s="46" t="s">
        <v>20</v>
      </c>
      <c r="G675" s="60">
        <v>1359</v>
      </c>
    </row>
    <row r="676" spans="1:10" s="2" customFormat="1" x14ac:dyDescent="0.25">
      <c r="A676" s="73" t="s">
        <v>21</v>
      </c>
      <c r="B676" s="46" t="s">
        <v>122</v>
      </c>
      <c r="C676" s="46" t="s">
        <v>58</v>
      </c>
      <c r="D676" s="46" t="s">
        <v>3</v>
      </c>
      <c r="E676" s="46" t="s">
        <v>169</v>
      </c>
      <c r="F676" s="46" t="s">
        <v>22</v>
      </c>
      <c r="G676" s="60">
        <v>390.8</v>
      </c>
    </row>
    <row r="677" spans="1:10" s="2" customFormat="1" ht="46.8" x14ac:dyDescent="0.25">
      <c r="A677" s="73" t="s">
        <v>455</v>
      </c>
      <c r="B677" s="46" t="s">
        <v>122</v>
      </c>
      <c r="C677" s="46" t="s">
        <v>58</v>
      </c>
      <c r="D677" s="46" t="s">
        <v>4</v>
      </c>
      <c r="E677" s="46"/>
      <c r="F677" s="46"/>
      <c r="G677" s="60">
        <f>G678</f>
        <v>0</v>
      </c>
    </row>
    <row r="678" spans="1:10" s="2" customFormat="1" ht="18.75" customHeight="1" x14ac:dyDescent="0.25">
      <c r="A678" s="73" t="s">
        <v>234</v>
      </c>
      <c r="B678" s="46" t="s">
        <v>122</v>
      </c>
      <c r="C678" s="46" t="s">
        <v>58</v>
      </c>
      <c r="D678" s="46" t="s">
        <v>4</v>
      </c>
      <c r="E678" s="46" t="s">
        <v>235</v>
      </c>
      <c r="F678" s="46"/>
      <c r="G678" s="60">
        <f>SUM(G679+G680)</f>
        <v>0</v>
      </c>
    </row>
    <row r="679" spans="1:10" s="2" customFormat="1" ht="30.6" customHeight="1" x14ac:dyDescent="0.25">
      <c r="A679" s="73" t="s">
        <v>18</v>
      </c>
      <c r="B679" s="46" t="s">
        <v>122</v>
      </c>
      <c r="C679" s="46" t="s">
        <v>58</v>
      </c>
      <c r="D679" s="46" t="s">
        <v>4</v>
      </c>
      <c r="E679" s="46" t="s">
        <v>235</v>
      </c>
      <c r="F679" s="46" t="s">
        <v>19</v>
      </c>
      <c r="G679" s="60"/>
    </row>
    <row r="680" spans="1:10" s="2" customFormat="1" ht="31.2" x14ac:dyDescent="0.25">
      <c r="A680" s="73" t="s">
        <v>115</v>
      </c>
      <c r="B680" s="46" t="s">
        <v>122</v>
      </c>
      <c r="C680" s="46" t="s">
        <v>58</v>
      </c>
      <c r="D680" s="46" t="s">
        <v>4</v>
      </c>
      <c r="E680" s="46" t="s">
        <v>235</v>
      </c>
      <c r="F680" s="46" t="s">
        <v>20</v>
      </c>
      <c r="G680" s="60"/>
    </row>
    <row r="681" spans="1:10" s="2" customFormat="1" ht="46.8" x14ac:dyDescent="0.25">
      <c r="A681" s="76" t="s">
        <v>447</v>
      </c>
      <c r="B681" s="46" t="s">
        <v>103</v>
      </c>
      <c r="C681" s="46"/>
      <c r="D681" s="46"/>
      <c r="E681" s="46"/>
      <c r="F681" s="46"/>
      <c r="G681" s="60">
        <f>SUM(G682)</f>
        <v>4066.6</v>
      </c>
    </row>
    <row r="682" spans="1:10" s="2" customFormat="1" ht="31.2" x14ac:dyDescent="0.25">
      <c r="A682" s="76" t="s">
        <v>446</v>
      </c>
      <c r="B682" s="46" t="s">
        <v>103</v>
      </c>
      <c r="C682" s="46" t="s">
        <v>58</v>
      </c>
      <c r="D682" s="46"/>
      <c r="E682" s="46"/>
      <c r="F682" s="46"/>
      <c r="G682" s="60">
        <f>SUM(G683)</f>
        <v>4066.6</v>
      </c>
      <c r="J682" s="2">
        <f>SUM(G14-G681-G685-G695-G728-G749-G758-G763-G766)</f>
        <v>17312953</v>
      </c>
    </row>
    <row r="683" spans="1:10" s="2" customFormat="1" x14ac:dyDescent="0.25">
      <c r="A683" s="76" t="s">
        <v>17</v>
      </c>
      <c r="B683" s="46" t="s">
        <v>103</v>
      </c>
      <c r="C683" s="46" t="s">
        <v>58</v>
      </c>
      <c r="D683" s="46" t="s">
        <v>39</v>
      </c>
      <c r="E683" s="46" t="s">
        <v>41</v>
      </c>
      <c r="F683" s="46"/>
      <c r="G683" s="60">
        <f>SUM(G684:G684)</f>
        <v>4066.6</v>
      </c>
    </row>
    <row r="684" spans="1:10" s="2" customFormat="1" ht="31.2" x14ac:dyDescent="0.25">
      <c r="A684" s="73" t="s">
        <v>18</v>
      </c>
      <c r="B684" s="46" t="s">
        <v>103</v>
      </c>
      <c r="C684" s="46" t="s">
        <v>58</v>
      </c>
      <c r="D684" s="46" t="s">
        <v>39</v>
      </c>
      <c r="E684" s="46" t="s">
        <v>41</v>
      </c>
      <c r="F684" s="46" t="s">
        <v>19</v>
      </c>
      <c r="G684" s="60">
        <v>4066.6</v>
      </c>
    </row>
    <row r="685" spans="1:10" s="2" customFormat="1" ht="22.2" customHeight="1" x14ac:dyDescent="0.25">
      <c r="A685" s="76" t="s">
        <v>27</v>
      </c>
      <c r="B685" s="46" t="s">
        <v>104</v>
      </c>
      <c r="C685" s="46"/>
      <c r="D685" s="46"/>
      <c r="E685" s="46"/>
      <c r="F685" s="46"/>
      <c r="G685" s="60">
        <f>G686+G692</f>
        <v>1864.3</v>
      </c>
    </row>
    <row r="686" spans="1:10" s="2" customFormat="1" x14ac:dyDescent="0.25">
      <c r="A686" s="76" t="s">
        <v>42</v>
      </c>
      <c r="B686" s="46" t="s">
        <v>104</v>
      </c>
      <c r="C686" s="46" t="s">
        <v>58</v>
      </c>
      <c r="D686" s="46"/>
      <c r="E686" s="46"/>
      <c r="F686" s="46"/>
      <c r="G686" s="60">
        <f>SUM(G687+G690)</f>
        <v>1864.3</v>
      </c>
    </row>
    <row r="687" spans="1:10" s="2" customFormat="1" x14ac:dyDescent="0.25">
      <c r="A687" s="76" t="s">
        <v>17</v>
      </c>
      <c r="B687" s="46" t="s">
        <v>104</v>
      </c>
      <c r="C687" s="46" t="s">
        <v>58</v>
      </c>
      <c r="D687" s="46" t="s">
        <v>39</v>
      </c>
      <c r="E687" s="46" t="s">
        <v>41</v>
      </c>
      <c r="F687" s="46"/>
      <c r="G687" s="60">
        <f>SUM(G688:G689)</f>
        <v>1864.3</v>
      </c>
    </row>
    <row r="688" spans="1:10" s="2" customFormat="1" ht="31.2" x14ac:dyDescent="0.25">
      <c r="A688" s="73" t="s">
        <v>18</v>
      </c>
      <c r="B688" s="46" t="s">
        <v>104</v>
      </c>
      <c r="C688" s="46" t="s">
        <v>58</v>
      </c>
      <c r="D688" s="46" t="s">
        <v>39</v>
      </c>
      <c r="E688" s="46" t="s">
        <v>41</v>
      </c>
      <c r="F688" s="46" t="s">
        <v>19</v>
      </c>
      <c r="G688" s="60">
        <v>1800</v>
      </c>
    </row>
    <row r="689" spans="1:7" s="2" customFormat="1" ht="31.2" x14ac:dyDescent="0.25">
      <c r="A689" s="73" t="s">
        <v>115</v>
      </c>
      <c r="B689" s="46" t="s">
        <v>104</v>
      </c>
      <c r="C689" s="46" t="s">
        <v>58</v>
      </c>
      <c r="D689" s="46" t="s">
        <v>39</v>
      </c>
      <c r="E689" s="46" t="s">
        <v>41</v>
      </c>
      <c r="F689" s="46" t="s">
        <v>20</v>
      </c>
      <c r="G689" s="60">
        <v>64.3</v>
      </c>
    </row>
    <row r="690" spans="1:7" s="2" customFormat="1" ht="78" x14ac:dyDescent="0.25">
      <c r="A690" s="73" t="s">
        <v>357</v>
      </c>
      <c r="B690" s="46">
        <v>51</v>
      </c>
      <c r="C690" s="79">
        <v>1</v>
      </c>
      <c r="D690" s="46" t="s">
        <v>39</v>
      </c>
      <c r="E690" s="46" t="s">
        <v>358</v>
      </c>
      <c r="F690" s="46"/>
      <c r="G690" s="60">
        <f>G691</f>
        <v>0</v>
      </c>
    </row>
    <row r="691" spans="1:7" s="2" customFormat="1" ht="31.2" x14ac:dyDescent="0.25">
      <c r="A691" s="73" t="s">
        <v>115</v>
      </c>
      <c r="B691" s="46">
        <v>51</v>
      </c>
      <c r="C691" s="79">
        <v>1</v>
      </c>
      <c r="D691" s="46" t="s">
        <v>39</v>
      </c>
      <c r="E691" s="46" t="s">
        <v>358</v>
      </c>
      <c r="F691" s="46" t="s">
        <v>20</v>
      </c>
      <c r="G691" s="60"/>
    </row>
    <row r="692" spans="1:7" s="2" customFormat="1" ht="34.950000000000003" customHeight="1" x14ac:dyDescent="0.25">
      <c r="A692" s="73" t="s">
        <v>416</v>
      </c>
      <c r="B692" s="46" t="s">
        <v>104</v>
      </c>
      <c r="C692" s="46" t="s">
        <v>93</v>
      </c>
      <c r="D692" s="46"/>
      <c r="E692" s="46"/>
      <c r="F692" s="46"/>
      <c r="G692" s="60">
        <f>G693</f>
        <v>0</v>
      </c>
    </row>
    <row r="693" spans="1:7" s="2" customFormat="1" ht="46.8" x14ac:dyDescent="0.25">
      <c r="A693" s="73" t="s">
        <v>417</v>
      </c>
      <c r="B693" s="46" t="s">
        <v>104</v>
      </c>
      <c r="C693" s="46" t="s">
        <v>93</v>
      </c>
      <c r="D693" s="46" t="s">
        <v>39</v>
      </c>
      <c r="E693" s="46" t="s">
        <v>348</v>
      </c>
      <c r="F693" s="46"/>
      <c r="G693" s="60">
        <f>G694</f>
        <v>0</v>
      </c>
    </row>
    <row r="694" spans="1:7" s="2" customFormat="1" x14ac:dyDescent="0.25">
      <c r="A694" s="73" t="s">
        <v>21</v>
      </c>
      <c r="B694" s="46" t="s">
        <v>104</v>
      </c>
      <c r="C694" s="46" t="s">
        <v>93</v>
      </c>
      <c r="D694" s="46" t="s">
        <v>39</v>
      </c>
      <c r="E694" s="46" t="s">
        <v>348</v>
      </c>
      <c r="F694" s="46" t="s">
        <v>22</v>
      </c>
      <c r="G694" s="60"/>
    </row>
    <row r="695" spans="1:7" s="2" customFormat="1" ht="31.2" x14ac:dyDescent="0.25">
      <c r="A695" s="73" t="s">
        <v>29</v>
      </c>
      <c r="B695" s="46" t="s">
        <v>44</v>
      </c>
      <c r="C695" s="46"/>
      <c r="D695" s="46"/>
      <c r="E695" s="46"/>
      <c r="F695" s="46"/>
      <c r="G695" s="60">
        <f>SUM(G696+G711+G725)</f>
        <v>202415.00000000003</v>
      </c>
    </row>
    <row r="696" spans="1:7" s="2" customFormat="1" ht="46.8" x14ac:dyDescent="0.25">
      <c r="A696" s="76" t="s">
        <v>418</v>
      </c>
      <c r="B696" s="46" t="s">
        <v>44</v>
      </c>
      <c r="C696" s="46" t="s">
        <v>58</v>
      </c>
      <c r="D696" s="46"/>
      <c r="E696" s="46"/>
      <c r="F696" s="46"/>
      <c r="G696" s="60">
        <f>SUM(G697+G708+G705+G703)</f>
        <v>195198.80000000002</v>
      </c>
    </row>
    <row r="697" spans="1:7" s="2" customFormat="1" x14ac:dyDescent="0.25">
      <c r="A697" s="76" t="s">
        <v>17</v>
      </c>
      <c r="B697" s="46" t="s">
        <v>44</v>
      </c>
      <c r="C697" s="46" t="s">
        <v>58</v>
      </c>
      <c r="D697" s="46" t="s">
        <v>39</v>
      </c>
      <c r="E697" s="46" t="s">
        <v>41</v>
      </c>
      <c r="F697" s="46"/>
      <c r="G697" s="60">
        <f>SUM(G698:G702)</f>
        <v>195198.80000000002</v>
      </c>
    </row>
    <row r="698" spans="1:7" s="2" customFormat="1" ht="31.2" x14ac:dyDescent="0.25">
      <c r="A698" s="73" t="s">
        <v>18</v>
      </c>
      <c r="B698" s="46" t="s">
        <v>44</v>
      </c>
      <c r="C698" s="46" t="s">
        <v>58</v>
      </c>
      <c r="D698" s="46" t="s">
        <v>39</v>
      </c>
      <c r="E698" s="46" t="s">
        <v>41</v>
      </c>
      <c r="F698" s="46" t="s">
        <v>19</v>
      </c>
      <c r="G698" s="60">
        <f>187926.1+4897.4</f>
        <v>192823.5</v>
      </c>
    </row>
    <row r="699" spans="1:7" s="2" customFormat="1" ht="31.2" x14ac:dyDescent="0.25">
      <c r="A699" s="73" t="s">
        <v>115</v>
      </c>
      <c r="B699" s="46" t="s">
        <v>44</v>
      </c>
      <c r="C699" s="46" t="s">
        <v>58</v>
      </c>
      <c r="D699" s="46" t="s">
        <v>39</v>
      </c>
      <c r="E699" s="46" t="s">
        <v>41</v>
      </c>
      <c r="F699" s="46" t="s">
        <v>20</v>
      </c>
      <c r="G699" s="60">
        <f>2014.5+39.4-67.2</f>
        <v>1986.7</v>
      </c>
    </row>
    <row r="700" spans="1:7" s="2" customFormat="1" x14ac:dyDescent="0.25">
      <c r="A700" s="73" t="s">
        <v>117</v>
      </c>
      <c r="B700" s="46" t="s">
        <v>44</v>
      </c>
      <c r="C700" s="46" t="s">
        <v>58</v>
      </c>
      <c r="D700" s="46" t="s">
        <v>39</v>
      </c>
      <c r="E700" s="46" t="s">
        <v>41</v>
      </c>
      <c r="F700" s="46" t="s">
        <v>109</v>
      </c>
      <c r="G700" s="60"/>
    </row>
    <row r="701" spans="1:7" s="2" customFormat="1" x14ac:dyDescent="0.25">
      <c r="A701" s="73" t="s">
        <v>9</v>
      </c>
      <c r="B701" s="46" t="s">
        <v>44</v>
      </c>
      <c r="C701" s="46" t="s">
        <v>58</v>
      </c>
      <c r="D701" s="46" t="s">
        <v>39</v>
      </c>
      <c r="E701" s="46" t="s">
        <v>41</v>
      </c>
      <c r="F701" s="46" t="s">
        <v>25</v>
      </c>
      <c r="G701" s="60"/>
    </row>
    <row r="702" spans="1:7" s="2" customFormat="1" x14ac:dyDescent="0.25">
      <c r="A702" s="73" t="s">
        <v>21</v>
      </c>
      <c r="B702" s="46" t="s">
        <v>44</v>
      </c>
      <c r="C702" s="46" t="s">
        <v>58</v>
      </c>
      <c r="D702" s="46" t="s">
        <v>39</v>
      </c>
      <c r="E702" s="46" t="s">
        <v>41</v>
      </c>
      <c r="F702" s="46" t="s">
        <v>22</v>
      </c>
      <c r="G702" s="60">
        <v>388.6</v>
      </c>
    </row>
    <row r="703" spans="1:7" s="2" customFormat="1" ht="65.400000000000006" customHeight="1" x14ac:dyDescent="0.25">
      <c r="A703" s="73" t="s">
        <v>357</v>
      </c>
      <c r="B703" s="46">
        <v>52</v>
      </c>
      <c r="C703" s="79">
        <v>1</v>
      </c>
      <c r="D703" s="46" t="s">
        <v>39</v>
      </c>
      <c r="E703" s="46" t="s">
        <v>358</v>
      </c>
      <c r="F703" s="46"/>
      <c r="G703" s="60">
        <f>G704</f>
        <v>0</v>
      </c>
    </row>
    <row r="704" spans="1:7" s="2" customFormat="1" ht="31.2" x14ac:dyDescent="0.25">
      <c r="A704" s="73" t="s">
        <v>115</v>
      </c>
      <c r="B704" s="46">
        <v>52</v>
      </c>
      <c r="C704" s="79">
        <v>1</v>
      </c>
      <c r="D704" s="46" t="s">
        <v>39</v>
      </c>
      <c r="E704" s="46" t="s">
        <v>358</v>
      </c>
      <c r="F704" s="46" t="s">
        <v>20</v>
      </c>
      <c r="G704" s="60"/>
    </row>
    <row r="705" spans="1:11" s="2" customFormat="1" ht="62.4" x14ac:dyDescent="0.25">
      <c r="A705" s="73" t="s">
        <v>178</v>
      </c>
      <c r="B705" s="46">
        <v>52</v>
      </c>
      <c r="C705" s="79">
        <v>1</v>
      </c>
      <c r="D705" s="46" t="s">
        <v>39</v>
      </c>
      <c r="E705" s="46" t="s">
        <v>179</v>
      </c>
      <c r="F705" s="46"/>
      <c r="G705" s="60">
        <f>SUM(G706:G707)</f>
        <v>0</v>
      </c>
    </row>
    <row r="706" spans="1:11" s="2" customFormat="1" ht="31.2" x14ac:dyDescent="0.25">
      <c r="A706" s="73" t="s">
        <v>18</v>
      </c>
      <c r="B706" s="46">
        <v>52</v>
      </c>
      <c r="C706" s="79">
        <v>1</v>
      </c>
      <c r="D706" s="46" t="s">
        <v>39</v>
      </c>
      <c r="E706" s="46" t="s">
        <v>179</v>
      </c>
      <c r="F706" s="46" t="s">
        <v>19</v>
      </c>
      <c r="G706" s="60"/>
    </row>
    <row r="707" spans="1:11" s="2" customFormat="1" ht="31.2" x14ac:dyDescent="0.25">
      <c r="A707" s="73" t="s">
        <v>115</v>
      </c>
      <c r="B707" s="46">
        <v>52</v>
      </c>
      <c r="C707" s="79">
        <v>1</v>
      </c>
      <c r="D707" s="46" t="s">
        <v>39</v>
      </c>
      <c r="E707" s="46" t="s">
        <v>179</v>
      </c>
      <c r="F707" s="46" t="s">
        <v>20</v>
      </c>
      <c r="G707" s="60"/>
    </row>
    <row r="708" spans="1:11" s="2" customFormat="1" ht="62.4" x14ac:dyDescent="0.25">
      <c r="A708" s="73" t="s">
        <v>31</v>
      </c>
      <c r="B708" s="46">
        <v>52</v>
      </c>
      <c r="C708" s="46">
        <v>1</v>
      </c>
      <c r="D708" s="46" t="s">
        <v>39</v>
      </c>
      <c r="E708" s="46" t="s">
        <v>71</v>
      </c>
      <c r="F708" s="46"/>
      <c r="G708" s="60">
        <f>G709+G710</f>
        <v>0</v>
      </c>
    </row>
    <row r="709" spans="1:11" s="2" customFormat="1" ht="31.2" x14ac:dyDescent="0.25">
      <c r="A709" s="73" t="s">
        <v>18</v>
      </c>
      <c r="B709" s="46">
        <v>52</v>
      </c>
      <c r="C709" s="46">
        <v>1</v>
      </c>
      <c r="D709" s="46" t="s">
        <v>39</v>
      </c>
      <c r="E709" s="46" t="s">
        <v>71</v>
      </c>
      <c r="F709" s="46" t="s">
        <v>19</v>
      </c>
      <c r="G709" s="60"/>
    </row>
    <row r="710" spans="1:11" ht="31.2" x14ac:dyDescent="0.25">
      <c r="A710" s="73" t="s">
        <v>115</v>
      </c>
      <c r="B710" s="46" t="s">
        <v>44</v>
      </c>
      <c r="C710" s="46">
        <v>1</v>
      </c>
      <c r="D710" s="46" t="s">
        <v>39</v>
      </c>
      <c r="E710" s="46" t="s">
        <v>71</v>
      </c>
      <c r="F710" s="46" t="s">
        <v>20</v>
      </c>
      <c r="G710" s="60"/>
    </row>
    <row r="711" spans="1:11" x14ac:dyDescent="0.25">
      <c r="A711" s="76" t="s">
        <v>23</v>
      </c>
      <c r="B711" s="46" t="s">
        <v>44</v>
      </c>
      <c r="C711" s="46" t="s">
        <v>93</v>
      </c>
      <c r="D711" s="46"/>
      <c r="E711" s="46"/>
      <c r="F711" s="46"/>
      <c r="G711" s="60">
        <f>SUM(G712+G714+G716+G719+G722)</f>
        <v>7216.2</v>
      </c>
      <c r="K711" s="17"/>
    </row>
    <row r="712" spans="1:11" ht="46.8" x14ac:dyDescent="0.25">
      <c r="A712" s="75" t="s">
        <v>37</v>
      </c>
      <c r="B712" s="46" t="s">
        <v>44</v>
      </c>
      <c r="C712" s="46" t="s">
        <v>93</v>
      </c>
      <c r="D712" s="46" t="s">
        <v>39</v>
      </c>
      <c r="E712" s="46" t="s">
        <v>47</v>
      </c>
      <c r="F712" s="46"/>
      <c r="G712" s="60">
        <f>SUM(G713:G713)</f>
        <v>7.1</v>
      </c>
    </row>
    <row r="713" spans="1:11" ht="31.2" x14ac:dyDescent="0.25">
      <c r="A713" s="73" t="s">
        <v>115</v>
      </c>
      <c r="B713" s="46" t="s">
        <v>44</v>
      </c>
      <c r="C713" s="46" t="s">
        <v>93</v>
      </c>
      <c r="D713" s="46" t="s">
        <v>39</v>
      </c>
      <c r="E713" s="46" t="s">
        <v>47</v>
      </c>
      <c r="F713" s="46" t="s">
        <v>20</v>
      </c>
      <c r="G713" s="60">
        <v>7.1</v>
      </c>
    </row>
    <row r="714" spans="1:11" ht="46.8" x14ac:dyDescent="0.25">
      <c r="A714" s="75" t="s">
        <v>458</v>
      </c>
      <c r="B714" s="46" t="s">
        <v>44</v>
      </c>
      <c r="C714" s="46" t="s">
        <v>93</v>
      </c>
      <c r="D714" s="46" t="s">
        <v>39</v>
      </c>
      <c r="E714" s="46" t="s">
        <v>457</v>
      </c>
      <c r="F714" s="46"/>
      <c r="G714" s="60">
        <f>SUM(G715)</f>
        <v>250</v>
      </c>
    </row>
    <row r="715" spans="1:11" ht="31.2" x14ac:dyDescent="0.25">
      <c r="A715" s="73" t="s">
        <v>115</v>
      </c>
      <c r="B715" s="46" t="s">
        <v>44</v>
      </c>
      <c r="C715" s="46" t="s">
        <v>93</v>
      </c>
      <c r="D715" s="46" t="s">
        <v>39</v>
      </c>
      <c r="E715" s="46" t="s">
        <v>457</v>
      </c>
      <c r="F715" s="46" t="s">
        <v>20</v>
      </c>
      <c r="G715" s="60">
        <v>250</v>
      </c>
    </row>
    <row r="716" spans="1:11" ht="46.8" x14ac:dyDescent="0.25">
      <c r="A716" s="75" t="s">
        <v>199</v>
      </c>
      <c r="B716" s="46" t="s">
        <v>44</v>
      </c>
      <c r="C716" s="46" t="s">
        <v>93</v>
      </c>
      <c r="D716" s="46" t="s">
        <v>39</v>
      </c>
      <c r="E716" s="46" t="s">
        <v>46</v>
      </c>
      <c r="F716" s="46"/>
      <c r="G716" s="60">
        <f>SUM(G717:G718)</f>
        <v>930.4</v>
      </c>
    </row>
    <row r="717" spans="1:11" ht="62.4" x14ac:dyDescent="0.25">
      <c r="A717" s="73" t="s">
        <v>114</v>
      </c>
      <c r="B717" s="46" t="s">
        <v>44</v>
      </c>
      <c r="C717" s="46" t="s">
        <v>93</v>
      </c>
      <c r="D717" s="46" t="s">
        <v>39</v>
      </c>
      <c r="E717" s="46" t="s">
        <v>46</v>
      </c>
      <c r="F717" s="46" t="s">
        <v>19</v>
      </c>
      <c r="G717" s="60">
        <v>849.4</v>
      </c>
    </row>
    <row r="718" spans="1:11" ht="31.2" x14ac:dyDescent="0.25">
      <c r="A718" s="73" t="s">
        <v>115</v>
      </c>
      <c r="B718" s="46" t="s">
        <v>44</v>
      </c>
      <c r="C718" s="46" t="s">
        <v>93</v>
      </c>
      <c r="D718" s="46" t="s">
        <v>39</v>
      </c>
      <c r="E718" s="46" t="s">
        <v>46</v>
      </c>
      <c r="F718" s="46" t="s">
        <v>20</v>
      </c>
      <c r="G718" s="60">
        <v>81</v>
      </c>
    </row>
    <row r="719" spans="1:11" ht="78" x14ac:dyDescent="0.25">
      <c r="A719" s="75" t="s">
        <v>461</v>
      </c>
      <c r="B719" s="46" t="s">
        <v>44</v>
      </c>
      <c r="C719" s="46" t="s">
        <v>93</v>
      </c>
      <c r="D719" s="46" t="s">
        <v>39</v>
      </c>
      <c r="E719" s="46" t="s">
        <v>274</v>
      </c>
      <c r="F719" s="46"/>
      <c r="G719" s="60">
        <f>SUM(G720:G721)</f>
        <v>933.5</v>
      </c>
    </row>
    <row r="720" spans="1:11" ht="62.4" x14ac:dyDescent="0.25">
      <c r="A720" s="73" t="s">
        <v>114</v>
      </c>
      <c r="B720" s="46" t="s">
        <v>44</v>
      </c>
      <c r="C720" s="46" t="s">
        <v>93</v>
      </c>
      <c r="D720" s="46" t="s">
        <v>39</v>
      </c>
      <c r="E720" s="46" t="s">
        <v>274</v>
      </c>
      <c r="F720" s="46" t="s">
        <v>19</v>
      </c>
      <c r="G720" s="60">
        <v>849.3</v>
      </c>
    </row>
    <row r="721" spans="1:10" ht="31.2" x14ac:dyDescent="0.25">
      <c r="A721" s="73" t="s">
        <v>115</v>
      </c>
      <c r="B721" s="46" t="s">
        <v>44</v>
      </c>
      <c r="C721" s="46" t="s">
        <v>93</v>
      </c>
      <c r="D721" s="46" t="s">
        <v>39</v>
      </c>
      <c r="E721" s="46" t="s">
        <v>274</v>
      </c>
      <c r="F721" s="46" t="s">
        <v>20</v>
      </c>
      <c r="G721" s="60">
        <v>84.2</v>
      </c>
    </row>
    <row r="722" spans="1:10" ht="46.8" x14ac:dyDescent="0.25">
      <c r="A722" s="73" t="s">
        <v>459</v>
      </c>
      <c r="B722" s="46" t="s">
        <v>44</v>
      </c>
      <c r="C722" s="46" t="s">
        <v>93</v>
      </c>
      <c r="D722" s="46" t="s">
        <v>39</v>
      </c>
      <c r="E722" s="46" t="s">
        <v>248</v>
      </c>
      <c r="F722" s="46"/>
      <c r="G722" s="60">
        <f>SUM(G723:G724)</f>
        <v>5095.2</v>
      </c>
    </row>
    <row r="723" spans="1:10" ht="52.2" customHeight="1" x14ac:dyDescent="0.25">
      <c r="A723" s="73" t="s">
        <v>113</v>
      </c>
      <c r="B723" s="46" t="s">
        <v>44</v>
      </c>
      <c r="C723" s="46" t="s">
        <v>93</v>
      </c>
      <c r="D723" s="46" t="s">
        <v>39</v>
      </c>
      <c r="E723" s="46" t="s">
        <v>248</v>
      </c>
      <c r="F723" s="46" t="s">
        <v>19</v>
      </c>
      <c r="G723" s="60">
        <v>4758.3999999999996</v>
      </c>
    </row>
    <row r="724" spans="1:10" ht="31.2" x14ac:dyDescent="0.25">
      <c r="A724" s="73" t="s">
        <v>115</v>
      </c>
      <c r="B724" s="46" t="s">
        <v>44</v>
      </c>
      <c r="C724" s="46" t="s">
        <v>93</v>
      </c>
      <c r="D724" s="46" t="s">
        <v>39</v>
      </c>
      <c r="E724" s="46" t="s">
        <v>248</v>
      </c>
      <c r="F724" s="46" t="s">
        <v>20</v>
      </c>
      <c r="G724" s="60">
        <v>336.8</v>
      </c>
    </row>
    <row r="725" spans="1:10" x14ac:dyDescent="0.25">
      <c r="A725" s="73" t="s">
        <v>307</v>
      </c>
      <c r="B725" s="46" t="s">
        <v>44</v>
      </c>
      <c r="C725" s="46" t="s">
        <v>65</v>
      </c>
      <c r="D725" s="46"/>
      <c r="E725" s="46"/>
      <c r="F725" s="46"/>
      <c r="G725" s="60">
        <f>G726</f>
        <v>0</v>
      </c>
    </row>
    <row r="726" spans="1:10" x14ac:dyDescent="0.25">
      <c r="A726" s="73" t="s">
        <v>307</v>
      </c>
      <c r="B726" s="46" t="s">
        <v>44</v>
      </c>
      <c r="C726" s="46" t="s">
        <v>65</v>
      </c>
      <c r="D726" s="46" t="s">
        <v>39</v>
      </c>
      <c r="E726" s="46" t="s">
        <v>308</v>
      </c>
      <c r="F726" s="46"/>
      <c r="G726" s="60">
        <f>G727</f>
        <v>0</v>
      </c>
    </row>
    <row r="727" spans="1:10" x14ac:dyDescent="0.25">
      <c r="A727" s="73" t="s">
        <v>21</v>
      </c>
      <c r="B727" s="46" t="s">
        <v>44</v>
      </c>
      <c r="C727" s="46" t="s">
        <v>65</v>
      </c>
      <c r="D727" s="46" t="s">
        <v>39</v>
      </c>
      <c r="E727" s="46" t="s">
        <v>308</v>
      </c>
      <c r="F727" s="46" t="s">
        <v>22</v>
      </c>
      <c r="G727" s="60"/>
      <c r="J727" s="2"/>
    </row>
    <row r="728" spans="1:10" ht="46.8" x14ac:dyDescent="0.25">
      <c r="A728" s="76" t="s">
        <v>419</v>
      </c>
      <c r="B728" s="46" t="s">
        <v>70</v>
      </c>
      <c r="C728" s="46"/>
      <c r="D728" s="46"/>
      <c r="E728" s="46"/>
      <c r="F728" s="46"/>
      <c r="G728" s="60">
        <f>SUM(G729+G735)</f>
        <v>48819.899999999994</v>
      </c>
    </row>
    <row r="729" spans="1:10" ht="46.8" x14ac:dyDescent="0.25">
      <c r="A729" s="76" t="s">
        <v>420</v>
      </c>
      <c r="B729" s="46" t="s">
        <v>70</v>
      </c>
      <c r="C729" s="46" t="s">
        <v>58</v>
      </c>
      <c r="D729" s="46"/>
      <c r="E729" s="46"/>
      <c r="F729" s="46"/>
      <c r="G729" s="60">
        <f>SUM(G730)</f>
        <v>48819.899999999994</v>
      </c>
    </row>
    <row r="730" spans="1:10" x14ac:dyDescent="0.25">
      <c r="A730" s="76" t="s">
        <v>17</v>
      </c>
      <c r="B730" s="46" t="s">
        <v>70</v>
      </c>
      <c r="C730" s="46" t="s">
        <v>58</v>
      </c>
      <c r="D730" s="46" t="s">
        <v>39</v>
      </c>
      <c r="E730" s="46" t="s">
        <v>41</v>
      </c>
      <c r="F730" s="46"/>
      <c r="G730" s="60">
        <f>SUM(G731:G734)</f>
        <v>48819.899999999994</v>
      </c>
    </row>
    <row r="731" spans="1:10" ht="31.2" x14ac:dyDescent="0.25">
      <c r="A731" s="73" t="s">
        <v>18</v>
      </c>
      <c r="B731" s="46" t="s">
        <v>70</v>
      </c>
      <c r="C731" s="46" t="s">
        <v>58</v>
      </c>
      <c r="D731" s="46" t="s">
        <v>39</v>
      </c>
      <c r="E731" s="46" t="s">
        <v>41</v>
      </c>
      <c r="F731" s="46" t="s">
        <v>19</v>
      </c>
      <c r="G731" s="60">
        <v>48181.7</v>
      </c>
    </row>
    <row r="732" spans="1:10" ht="31.2" x14ac:dyDescent="0.25">
      <c r="A732" s="73" t="s">
        <v>115</v>
      </c>
      <c r="B732" s="46" t="s">
        <v>70</v>
      </c>
      <c r="C732" s="46" t="s">
        <v>58</v>
      </c>
      <c r="D732" s="46" t="s">
        <v>39</v>
      </c>
      <c r="E732" s="46" t="s">
        <v>41</v>
      </c>
      <c r="F732" s="46" t="s">
        <v>20</v>
      </c>
      <c r="G732" s="60">
        <v>634.20000000000005</v>
      </c>
    </row>
    <row r="733" spans="1:10" x14ac:dyDescent="0.25">
      <c r="A733" s="73" t="s">
        <v>117</v>
      </c>
      <c r="B733" s="46" t="s">
        <v>70</v>
      </c>
      <c r="C733" s="46" t="s">
        <v>58</v>
      </c>
      <c r="D733" s="46" t="s">
        <v>39</v>
      </c>
      <c r="E733" s="46" t="s">
        <v>41</v>
      </c>
      <c r="F733" s="46" t="s">
        <v>109</v>
      </c>
      <c r="G733" s="60"/>
    </row>
    <row r="734" spans="1:10" x14ac:dyDescent="0.25">
      <c r="A734" s="73" t="s">
        <v>21</v>
      </c>
      <c r="B734" s="46" t="s">
        <v>70</v>
      </c>
      <c r="C734" s="46" t="s">
        <v>58</v>
      </c>
      <c r="D734" s="46" t="s">
        <v>39</v>
      </c>
      <c r="E734" s="46" t="s">
        <v>41</v>
      </c>
      <c r="F734" s="46" t="s">
        <v>22</v>
      </c>
      <c r="G734" s="60">
        <v>4</v>
      </c>
    </row>
    <row r="735" spans="1:10" x14ac:dyDescent="0.25">
      <c r="A735" s="76" t="s">
        <v>24</v>
      </c>
      <c r="B735" s="46" t="s">
        <v>70</v>
      </c>
      <c r="C735" s="46" t="s">
        <v>93</v>
      </c>
      <c r="D735" s="46"/>
      <c r="E735" s="46"/>
      <c r="F735" s="46"/>
      <c r="G735" s="60">
        <f>SUM(G736+G742+G744+G747)</f>
        <v>0</v>
      </c>
    </row>
    <row r="736" spans="1:10" ht="31.2" x14ac:dyDescent="0.25">
      <c r="A736" s="76" t="s">
        <v>421</v>
      </c>
      <c r="B736" s="46" t="s">
        <v>70</v>
      </c>
      <c r="C736" s="46" t="s">
        <v>93</v>
      </c>
      <c r="D736" s="46" t="s">
        <v>39</v>
      </c>
      <c r="E736" s="46" t="s">
        <v>72</v>
      </c>
      <c r="F736" s="46"/>
      <c r="G736" s="60">
        <f>G740+G741+G738+G739+G737</f>
        <v>0</v>
      </c>
    </row>
    <row r="737" spans="1:7" ht="31.2" x14ac:dyDescent="0.25">
      <c r="A737" s="73" t="s">
        <v>115</v>
      </c>
      <c r="B737" s="46" t="s">
        <v>70</v>
      </c>
      <c r="C737" s="46" t="s">
        <v>93</v>
      </c>
      <c r="D737" s="46" t="s">
        <v>39</v>
      </c>
      <c r="E737" s="46" t="s">
        <v>72</v>
      </c>
      <c r="F737" s="46" t="s">
        <v>20</v>
      </c>
      <c r="G737" s="60"/>
    </row>
    <row r="738" spans="1:7" x14ac:dyDescent="0.25">
      <c r="A738" s="73" t="s">
        <v>117</v>
      </c>
      <c r="B738" s="46" t="s">
        <v>70</v>
      </c>
      <c r="C738" s="46" t="s">
        <v>93</v>
      </c>
      <c r="D738" s="46" t="s">
        <v>39</v>
      </c>
      <c r="E738" s="46" t="s">
        <v>72</v>
      </c>
      <c r="F738" s="46" t="s">
        <v>109</v>
      </c>
      <c r="G738" s="60"/>
    </row>
    <row r="739" spans="1:7" x14ac:dyDescent="0.25">
      <c r="A739" s="73" t="s">
        <v>9</v>
      </c>
      <c r="B739" s="46" t="s">
        <v>70</v>
      </c>
      <c r="C739" s="46" t="s">
        <v>93</v>
      </c>
      <c r="D739" s="46" t="s">
        <v>39</v>
      </c>
      <c r="E739" s="46" t="s">
        <v>72</v>
      </c>
      <c r="F739" s="46" t="s">
        <v>25</v>
      </c>
      <c r="G739" s="60"/>
    </row>
    <row r="740" spans="1:7" ht="31.2" x14ac:dyDescent="0.25">
      <c r="A740" s="73" t="s">
        <v>121</v>
      </c>
      <c r="B740" s="46" t="s">
        <v>70</v>
      </c>
      <c r="C740" s="46" t="s">
        <v>93</v>
      </c>
      <c r="D740" s="46" t="s">
        <v>39</v>
      </c>
      <c r="E740" s="46" t="s">
        <v>72</v>
      </c>
      <c r="F740" s="46" t="s">
        <v>111</v>
      </c>
      <c r="G740" s="60"/>
    </row>
    <row r="741" spans="1:7" ht="15" customHeight="1" x14ac:dyDescent="0.25">
      <c r="A741" s="73" t="s">
        <v>21</v>
      </c>
      <c r="B741" s="46" t="s">
        <v>70</v>
      </c>
      <c r="C741" s="46" t="s">
        <v>93</v>
      </c>
      <c r="D741" s="46" t="s">
        <v>39</v>
      </c>
      <c r="E741" s="46" t="s">
        <v>72</v>
      </c>
      <c r="F741" s="46" t="s">
        <v>22</v>
      </c>
      <c r="G741" s="60"/>
    </row>
    <row r="742" spans="1:7" ht="15" customHeight="1" x14ac:dyDescent="0.25">
      <c r="A742" s="73" t="s">
        <v>322</v>
      </c>
      <c r="B742" s="46" t="s">
        <v>70</v>
      </c>
      <c r="C742" s="46" t="s">
        <v>93</v>
      </c>
      <c r="D742" s="46" t="s">
        <v>39</v>
      </c>
      <c r="E742" s="46" t="s">
        <v>321</v>
      </c>
      <c r="F742" s="46"/>
      <c r="G742" s="60">
        <f>SUM(G743)</f>
        <v>0</v>
      </c>
    </row>
    <row r="743" spans="1:7" ht="32.25" customHeight="1" x14ac:dyDescent="0.25">
      <c r="A743" s="73" t="s">
        <v>115</v>
      </c>
      <c r="B743" s="46" t="s">
        <v>70</v>
      </c>
      <c r="C743" s="46" t="s">
        <v>93</v>
      </c>
      <c r="D743" s="46" t="s">
        <v>39</v>
      </c>
      <c r="E743" s="46" t="s">
        <v>321</v>
      </c>
      <c r="F743" s="46" t="s">
        <v>20</v>
      </c>
      <c r="G743" s="60"/>
    </row>
    <row r="744" spans="1:7" ht="23.25" customHeight="1" x14ac:dyDescent="0.25">
      <c r="A744" s="73" t="s">
        <v>330</v>
      </c>
      <c r="B744" s="46" t="s">
        <v>70</v>
      </c>
      <c r="C744" s="46" t="s">
        <v>93</v>
      </c>
      <c r="D744" s="46" t="s">
        <v>39</v>
      </c>
      <c r="E744" s="46" t="s">
        <v>329</v>
      </c>
      <c r="F744" s="46"/>
      <c r="G744" s="60">
        <f>SUM(G745+G746)</f>
        <v>0</v>
      </c>
    </row>
    <row r="745" spans="1:7" ht="23.25" customHeight="1" x14ac:dyDescent="0.25">
      <c r="A745" s="73" t="s">
        <v>117</v>
      </c>
      <c r="B745" s="46" t="s">
        <v>70</v>
      </c>
      <c r="C745" s="46" t="s">
        <v>93</v>
      </c>
      <c r="D745" s="46" t="s">
        <v>39</v>
      </c>
      <c r="E745" s="46" t="s">
        <v>329</v>
      </c>
      <c r="F745" s="46" t="s">
        <v>109</v>
      </c>
      <c r="G745" s="60"/>
    </row>
    <row r="746" spans="1:7" ht="32.25" customHeight="1" x14ac:dyDescent="0.25">
      <c r="A746" s="73" t="s">
        <v>121</v>
      </c>
      <c r="B746" s="46" t="s">
        <v>70</v>
      </c>
      <c r="C746" s="46" t="s">
        <v>93</v>
      </c>
      <c r="D746" s="46" t="s">
        <v>39</v>
      </c>
      <c r="E746" s="46" t="s">
        <v>329</v>
      </c>
      <c r="F746" s="46" t="s">
        <v>111</v>
      </c>
      <c r="G746" s="60"/>
    </row>
    <row r="747" spans="1:7" ht="32.25" customHeight="1" x14ac:dyDescent="0.25">
      <c r="A747" s="73" t="s">
        <v>339</v>
      </c>
      <c r="B747" s="46" t="s">
        <v>70</v>
      </c>
      <c r="C747" s="46" t="s">
        <v>93</v>
      </c>
      <c r="D747" s="46" t="s">
        <v>39</v>
      </c>
      <c r="E747" s="46" t="s">
        <v>338</v>
      </c>
      <c r="F747" s="46"/>
      <c r="G747" s="60">
        <f>G748</f>
        <v>0</v>
      </c>
    </row>
    <row r="748" spans="1:7" ht="32.25" customHeight="1" x14ac:dyDescent="0.25">
      <c r="A748" s="73" t="s">
        <v>121</v>
      </c>
      <c r="B748" s="46" t="s">
        <v>70</v>
      </c>
      <c r="C748" s="46" t="s">
        <v>93</v>
      </c>
      <c r="D748" s="46" t="s">
        <v>39</v>
      </c>
      <c r="E748" s="46" t="s">
        <v>338</v>
      </c>
      <c r="F748" s="46" t="s">
        <v>111</v>
      </c>
      <c r="G748" s="60"/>
    </row>
    <row r="749" spans="1:7" s="2" customFormat="1" ht="46.8" x14ac:dyDescent="0.25">
      <c r="A749" s="76" t="s">
        <v>422</v>
      </c>
      <c r="B749" s="46" t="s">
        <v>73</v>
      </c>
      <c r="C749" s="46"/>
      <c r="D749" s="46"/>
      <c r="E749" s="46"/>
      <c r="F749" s="46"/>
      <c r="G749" s="60">
        <f>SUM(G750)</f>
        <v>14017</v>
      </c>
    </row>
    <row r="750" spans="1:7" s="2" customFormat="1" ht="31.2" x14ac:dyDescent="0.25">
      <c r="A750" s="76" t="s">
        <v>423</v>
      </c>
      <c r="B750" s="46" t="s">
        <v>73</v>
      </c>
      <c r="C750" s="46" t="s">
        <v>93</v>
      </c>
      <c r="D750" s="46"/>
      <c r="E750" s="46"/>
      <c r="F750" s="46"/>
      <c r="G750" s="60">
        <f>SUM(G751+G755)</f>
        <v>14017</v>
      </c>
    </row>
    <row r="751" spans="1:7" s="2" customFormat="1" x14ac:dyDescent="0.25">
      <c r="A751" s="76" t="s">
        <v>17</v>
      </c>
      <c r="B751" s="46" t="s">
        <v>73</v>
      </c>
      <c r="C751" s="46" t="s">
        <v>93</v>
      </c>
      <c r="D751" s="46" t="s">
        <v>39</v>
      </c>
      <c r="E751" s="46" t="s">
        <v>41</v>
      </c>
      <c r="F751" s="46"/>
      <c r="G751" s="60">
        <f>SUM(G752:G754)</f>
        <v>14017</v>
      </c>
    </row>
    <row r="752" spans="1:7" s="2" customFormat="1" ht="31.2" x14ac:dyDescent="0.25">
      <c r="A752" s="73" t="s">
        <v>18</v>
      </c>
      <c r="B752" s="46" t="s">
        <v>73</v>
      </c>
      <c r="C752" s="46" t="s">
        <v>93</v>
      </c>
      <c r="D752" s="46" t="s">
        <v>39</v>
      </c>
      <c r="E752" s="46" t="s">
        <v>41</v>
      </c>
      <c r="F752" s="46" t="s">
        <v>19</v>
      </c>
      <c r="G752" s="60">
        <v>13380</v>
      </c>
    </row>
    <row r="753" spans="1:7" s="2" customFormat="1" ht="31.2" x14ac:dyDescent="0.25">
      <c r="A753" s="73" t="s">
        <v>115</v>
      </c>
      <c r="B753" s="46" t="s">
        <v>73</v>
      </c>
      <c r="C753" s="46" t="s">
        <v>93</v>
      </c>
      <c r="D753" s="46" t="s">
        <v>39</v>
      </c>
      <c r="E753" s="46" t="s">
        <v>41</v>
      </c>
      <c r="F753" s="46" t="s">
        <v>20</v>
      </c>
      <c r="G753" s="60">
        <v>610</v>
      </c>
    </row>
    <row r="754" spans="1:7" s="2" customFormat="1" x14ac:dyDescent="0.25">
      <c r="A754" s="73" t="s">
        <v>21</v>
      </c>
      <c r="B754" s="46" t="s">
        <v>73</v>
      </c>
      <c r="C754" s="46" t="s">
        <v>93</v>
      </c>
      <c r="D754" s="46" t="s">
        <v>39</v>
      </c>
      <c r="E754" s="46" t="s">
        <v>41</v>
      </c>
      <c r="F754" s="46" t="s">
        <v>22</v>
      </c>
      <c r="G754" s="60">
        <v>27</v>
      </c>
    </row>
    <row r="755" spans="1:7" s="2" customFormat="1" ht="46.8" x14ac:dyDescent="0.25">
      <c r="A755" s="76" t="s">
        <v>33</v>
      </c>
      <c r="B755" s="46" t="s">
        <v>73</v>
      </c>
      <c r="C755" s="46" t="s">
        <v>93</v>
      </c>
      <c r="D755" s="46" t="s">
        <v>39</v>
      </c>
      <c r="E755" s="46" t="s">
        <v>74</v>
      </c>
      <c r="F755" s="46"/>
      <c r="G755" s="60">
        <f>SUM(G756:G757)</f>
        <v>0</v>
      </c>
    </row>
    <row r="756" spans="1:7" s="2" customFormat="1" ht="31.2" x14ac:dyDescent="0.25">
      <c r="A756" s="73" t="s">
        <v>18</v>
      </c>
      <c r="B756" s="46" t="s">
        <v>73</v>
      </c>
      <c r="C756" s="46" t="s">
        <v>93</v>
      </c>
      <c r="D756" s="46" t="s">
        <v>39</v>
      </c>
      <c r="E756" s="46" t="s">
        <v>74</v>
      </c>
      <c r="F756" s="46" t="s">
        <v>19</v>
      </c>
      <c r="G756" s="60"/>
    </row>
    <row r="757" spans="1:7" s="2" customFormat="1" ht="31.2" x14ac:dyDescent="0.25">
      <c r="A757" s="73" t="s">
        <v>115</v>
      </c>
      <c r="B757" s="46" t="s">
        <v>73</v>
      </c>
      <c r="C757" s="46" t="s">
        <v>93</v>
      </c>
      <c r="D757" s="46" t="s">
        <v>39</v>
      </c>
      <c r="E757" s="46" t="s">
        <v>74</v>
      </c>
      <c r="F757" s="46" t="s">
        <v>20</v>
      </c>
      <c r="G757" s="60"/>
    </row>
    <row r="758" spans="1:7" s="2" customFormat="1" x14ac:dyDescent="0.25">
      <c r="A758" s="73" t="s">
        <v>499</v>
      </c>
      <c r="B758" s="46" t="s">
        <v>504</v>
      </c>
      <c r="C758" s="46"/>
      <c r="D758" s="46"/>
      <c r="E758" s="46"/>
      <c r="F758" s="46"/>
      <c r="G758" s="60">
        <f>SUM(G759)</f>
        <v>54.7</v>
      </c>
    </row>
    <row r="759" spans="1:7" s="2" customFormat="1" x14ac:dyDescent="0.25">
      <c r="A759" s="70" t="s">
        <v>500</v>
      </c>
      <c r="B759" s="46" t="s">
        <v>504</v>
      </c>
      <c r="C759" s="46" t="s">
        <v>58</v>
      </c>
      <c r="D759" s="46"/>
      <c r="E759" s="46"/>
      <c r="F759" s="46"/>
      <c r="G759" s="60">
        <f>SUM(G761)</f>
        <v>54.7</v>
      </c>
    </row>
    <row r="760" spans="1:7" s="2" customFormat="1" ht="46.8" x14ac:dyDescent="0.25">
      <c r="A760" s="70" t="s">
        <v>501</v>
      </c>
      <c r="B760" s="46" t="s">
        <v>504</v>
      </c>
      <c r="C760" s="46" t="s">
        <v>58</v>
      </c>
      <c r="D760" s="46" t="s">
        <v>0</v>
      </c>
      <c r="E760" s="46"/>
      <c r="F760" s="46"/>
      <c r="G760" s="60">
        <f>SUM(G761)</f>
        <v>54.7</v>
      </c>
    </row>
    <row r="761" spans="1:7" s="2" customFormat="1" x14ac:dyDescent="0.25">
      <c r="A761" s="70" t="s">
        <v>502</v>
      </c>
      <c r="B761" s="46" t="s">
        <v>504</v>
      </c>
      <c r="C761" s="46" t="s">
        <v>58</v>
      </c>
      <c r="D761" s="46" t="s">
        <v>0</v>
      </c>
      <c r="E761" s="46" t="s">
        <v>505</v>
      </c>
      <c r="F761" s="46"/>
      <c r="G761" s="60">
        <f>SUM(G762)</f>
        <v>54.7</v>
      </c>
    </row>
    <row r="762" spans="1:7" s="2" customFormat="1" x14ac:dyDescent="0.25">
      <c r="A762" s="73" t="s">
        <v>503</v>
      </c>
      <c r="B762" s="46" t="s">
        <v>504</v>
      </c>
      <c r="C762" s="46" t="s">
        <v>58</v>
      </c>
      <c r="D762" s="46" t="s">
        <v>0</v>
      </c>
      <c r="E762" s="46" t="s">
        <v>505</v>
      </c>
      <c r="F762" s="46" t="s">
        <v>506</v>
      </c>
      <c r="G762" s="60">
        <v>54.7</v>
      </c>
    </row>
    <row r="763" spans="1:7" s="2" customFormat="1" x14ac:dyDescent="0.25">
      <c r="A763" s="73" t="s">
        <v>24</v>
      </c>
      <c r="B763" s="46" t="s">
        <v>497</v>
      </c>
      <c r="C763" s="46"/>
      <c r="D763" s="46"/>
      <c r="E763" s="46"/>
      <c r="F763" s="46"/>
      <c r="G763" s="60">
        <f>SUM(G764)</f>
        <v>5000</v>
      </c>
    </row>
    <row r="764" spans="1:7" s="2" customFormat="1" ht="31.2" x14ac:dyDescent="0.25">
      <c r="A764" s="73" t="s">
        <v>421</v>
      </c>
      <c r="B764" s="46" t="s">
        <v>497</v>
      </c>
      <c r="C764" s="46" t="s">
        <v>498</v>
      </c>
      <c r="D764" s="46" t="s">
        <v>39</v>
      </c>
      <c r="E764" s="46" t="s">
        <v>72</v>
      </c>
      <c r="F764" s="46"/>
      <c r="G764" s="60">
        <f>SUM(G765)</f>
        <v>5000</v>
      </c>
    </row>
    <row r="765" spans="1:7" s="2" customFormat="1" x14ac:dyDescent="0.25">
      <c r="A765" s="73" t="s">
        <v>21</v>
      </c>
      <c r="B765" s="46" t="s">
        <v>497</v>
      </c>
      <c r="C765" s="46" t="s">
        <v>498</v>
      </c>
      <c r="D765" s="46" t="s">
        <v>39</v>
      </c>
      <c r="E765" s="46" t="s">
        <v>72</v>
      </c>
      <c r="F765" s="46" t="s">
        <v>22</v>
      </c>
      <c r="G765" s="60">
        <v>5000</v>
      </c>
    </row>
    <row r="766" spans="1:7" s="2" customFormat="1" ht="33" customHeight="1" x14ac:dyDescent="0.25">
      <c r="A766" s="76" t="s">
        <v>424</v>
      </c>
      <c r="B766" s="46" t="s">
        <v>54</v>
      </c>
      <c r="C766" s="46"/>
      <c r="D766" s="46"/>
      <c r="E766" s="46"/>
      <c r="F766" s="46"/>
      <c r="G766" s="60">
        <f>SUM(G767)</f>
        <v>235.4</v>
      </c>
    </row>
    <row r="767" spans="1:7" s="2" customFormat="1" x14ac:dyDescent="0.25">
      <c r="A767" s="76" t="s">
        <v>36</v>
      </c>
      <c r="B767" s="46" t="s">
        <v>54</v>
      </c>
      <c r="C767" s="46" t="s">
        <v>58</v>
      </c>
      <c r="D767" s="46" t="s">
        <v>39</v>
      </c>
      <c r="E767" s="46"/>
      <c r="F767" s="46"/>
      <c r="G767" s="60">
        <f>SUM(G768)</f>
        <v>235.4</v>
      </c>
    </row>
    <row r="768" spans="1:7" s="2" customFormat="1" ht="31.2" x14ac:dyDescent="0.25">
      <c r="A768" s="76" t="s">
        <v>6</v>
      </c>
      <c r="B768" s="46" t="s">
        <v>54</v>
      </c>
      <c r="C768" s="46" t="s">
        <v>58</v>
      </c>
      <c r="D768" s="46" t="s">
        <v>39</v>
      </c>
      <c r="E768" s="46" t="s">
        <v>55</v>
      </c>
      <c r="F768" s="46"/>
      <c r="G768" s="60">
        <f>SUM(G769:G769)</f>
        <v>235.4</v>
      </c>
    </row>
    <row r="769" spans="1:7" s="2" customFormat="1" ht="31.2" x14ac:dyDescent="0.25">
      <c r="A769" s="73" t="s">
        <v>115</v>
      </c>
      <c r="B769" s="46" t="s">
        <v>54</v>
      </c>
      <c r="C769" s="46" t="s">
        <v>58</v>
      </c>
      <c r="D769" s="46" t="s">
        <v>39</v>
      </c>
      <c r="E769" s="46" t="s">
        <v>55</v>
      </c>
      <c r="F769" s="46" t="s">
        <v>20</v>
      </c>
      <c r="G769" s="60">
        <v>235.4</v>
      </c>
    </row>
    <row r="770" spans="1:7" s="2" customFormat="1" ht="22.5" customHeight="1" x14ac:dyDescent="0.25">
      <c r="A770" s="11"/>
      <c r="B770" s="12"/>
      <c r="C770" s="12"/>
      <c r="D770" s="12"/>
      <c r="E770" s="12"/>
      <c r="F770" s="12"/>
      <c r="G770" s="49"/>
    </row>
    <row r="771" spans="1:7" s="2" customFormat="1" ht="3.6" customHeight="1" x14ac:dyDescent="0.25">
      <c r="A771" s="11"/>
      <c r="B771" s="12"/>
      <c r="C771" s="12"/>
      <c r="D771" s="12"/>
      <c r="E771" s="12"/>
      <c r="F771" s="12"/>
      <c r="G771" s="49"/>
    </row>
    <row r="772" spans="1:7" s="2" customFormat="1" ht="24" customHeight="1" x14ac:dyDescent="0.35">
      <c r="A772" s="123" t="s">
        <v>350</v>
      </c>
      <c r="B772" s="123"/>
      <c r="C772" s="10"/>
      <c r="D772" s="9"/>
      <c r="E772" s="50"/>
      <c r="F772" s="50"/>
      <c r="G772" s="50"/>
    </row>
    <row r="773" spans="1:7" s="2" customFormat="1" ht="18" customHeight="1" x14ac:dyDescent="0.35">
      <c r="A773" s="124" t="s">
        <v>334</v>
      </c>
      <c r="B773" s="124"/>
      <c r="C773" s="10"/>
      <c r="D773" s="9"/>
      <c r="E773" s="9"/>
      <c r="F773" s="9"/>
      <c r="G773" s="50"/>
    </row>
    <row r="774" spans="1:7" s="2" customFormat="1" ht="17.25" customHeight="1" x14ac:dyDescent="0.35">
      <c r="A774" s="125" t="s">
        <v>335</v>
      </c>
      <c r="B774" s="125"/>
      <c r="C774" s="10"/>
      <c r="D774" s="9"/>
      <c r="F774" s="118" t="s">
        <v>349</v>
      </c>
      <c r="G774" s="118"/>
    </row>
    <row r="775" spans="1:7" s="2" customFormat="1" ht="78.599999999999994" customHeight="1" x14ac:dyDescent="0.25">
      <c r="A775" s="5"/>
      <c r="B775" s="7"/>
      <c r="C775" s="6"/>
      <c r="D775" s="7"/>
      <c r="E775" s="7"/>
      <c r="F775" s="7"/>
      <c r="G775" s="8"/>
    </row>
    <row r="776" spans="1:7" s="2" customFormat="1" ht="33.6" customHeight="1" x14ac:dyDescent="0.25">
      <c r="A776" s="4"/>
      <c r="B776" s="7"/>
      <c r="C776" s="6"/>
      <c r="D776" s="7"/>
      <c r="E776" s="7"/>
      <c r="F776" s="7"/>
      <c r="G776" s="8"/>
    </row>
    <row r="777" spans="1:7" s="2" customFormat="1" ht="22.5" customHeight="1" x14ac:dyDescent="0.25">
      <c r="A777" s="4"/>
      <c r="B777" s="7"/>
      <c r="C777" s="6"/>
      <c r="D777" s="7"/>
      <c r="E777" s="7"/>
      <c r="F777" s="7"/>
      <c r="G777" s="8"/>
    </row>
    <row r="778" spans="1:7" s="2" customFormat="1" ht="21.75" customHeight="1" x14ac:dyDescent="0.25">
      <c r="A778" s="4"/>
      <c r="B778" s="7"/>
      <c r="C778" s="6"/>
      <c r="D778" s="7"/>
      <c r="E778" s="7"/>
      <c r="F778" s="7"/>
      <c r="G778" s="8"/>
    </row>
    <row r="779" spans="1:7" s="2" customFormat="1" ht="32.25" customHeight="1" x14ac:dyDescent="0.25">
      <c r="A779" s="4"/>
      <c r="B779" s="7"/>
      <c r="C779" s="6"/>
      <c r="D779" s="7"/>
      <c r="E779" s="7"/>
      <c r="F779" s="7"/>
      <c r="G779" s="8"/>
    </row>
    <row r="780" spans="1:7" s="2" customFormat="1" ht="19.2" customHeight="1" x14ac:dyDescent="0.25">
      <c r="A780" s="4"/>
      <c r="B780" s="7"/>
      <c r="C780" s="6"/>
      <c r="D780" s="7"/>
      <c r="E780" s="7"/>
      <c r="F780" s="7"/>
      <c r="G780" s="8"/>
    </row>
    <row r="781" spans="1:7" s="2" customFormat="1" x14ac:dyDescent="0.25">
      <c r="A781" s="4"/>
      <c r="B781" s="7"/>
      <c r="C781" s="6"/>
      <c r="D781" s="7"/>
      <c r="E781" s="7"/>
      <c r="F781" s="7"/>
      <c r="G781" s="8"/>
    </row>
    <row r="782" spans="1:7" s="2" customFormat="1" ht="33.75" customHeight="1" x14ac:dyDescent="0.25">
      <c r="A782" s="4"/>
      <c r="B782" s="7"/>
      <c r="C782" s="6"/>
      <c r="D782" s="7"/>
      <c r="E782" s="7"/>
      <c r="F782" s="7"/>
      <c r="G782" s="8"/>
    </row>
    <row r="783" spans="1:7" s="2" customFormat="1" ht="36.6" customHeight="1" x14ac:dyDescent="0.25">
      <c r="A783" s="4"/>
      <c r="B783" s="7"/>
      <c r="C783" s="6"/>
      <c r="D783" s="7"/>
      <c r="E783" s="7"/>
      <c r="F783" s="6"/>
      <c r="G783" s="8"/>
    </row>
    <row r="784" spans="1:7" s="2" customFormat="1" ht="15.6" customHeight="1" x14ac:dyDescent="0.25">
      <c r="A784" s="4"/>
      <c r="B784" s="7"/>
      <c r="C784" s="6"/>
      <c r="D784" s="7"/>
      <c r="E784" s="7"/>
      <c r="F784" s="6"/>
      <c r="G784" s="8"/>
    </row>
    <row r="785" spans="1:9" s="2" customFormat="1" ht="45.75" customHeight="1" x14ac:dyDescent="0.25">
      <c r="A785" s="4"/>
      <c r="B785" s="7"/>
      <c r="C785" s="6"/>
      <c r="D785" s="7"/>
      <c r="E785" s="7"/>
      <c r="F785" s="7"/>
      <c r="G785" s="8"/>
    </row>
    <row r="786" spans="1:9" s="2" customFormat="1" ht="33" customHeight="1" x14ac:dyDescent="0.25">
      <c r="A786" s="4"/>
      <c r="B786" s="7"/>
      <c r="C786" s="6"/>
      <c r="D786" s="7"/>
      <c r="E786" s="7"/>
      <c r="F786" s="6"/>
      <c r="G786" s="8"/>
    </row>
    <row r="787" spans="1:9" s="2" customFormat="1" ht="32.25" customHeight="1" x14ac:dyDescent="0.25">
      <c r="A787" s="4"/>
      <c r="B787" s="7"/>
      <c r="C787" s="6"/>
      <c r="D787" s="7"/>
      <c r="E787" s="7"/>
      <c r="F787" s="7"/>
      <c r="G787" s="8"/>
    </row>
    <row r="788" spans="1:9" ht="18.600000000000001" customHeight="1" x14ac:dyDescent="0.25"/>
    <row r="790" spans="1:9" ht="53.25" customHeight="1" x14ac:dyDescent="0.25"/>
    <row r="791" spans="1:9" ht="36" customHeight="1" x14ac:dyDescent="0.25"/>
    <row r="792" spans="1:9" ht="18" customHeight="1" x14ac:dyDescent="0.25"/>
    <row r="793" spans="1:9" ht="19.2" customHeight="1" x14ac:dyDescent="0.25">
      <c r="B793" s="1"/>
      <c r="C793" s="1"/>
      <c r="D793" s="1"/>
      <c r="E793" s="1"/>
      <c r="F793" s="6"/>
      <c r="G793" s="1"/>
    </row>
    <row r="794" spans="1:9" ht="21" customHeight="1" x14ac:dyDescent="0.25">
      <c r="A794" s="1"/>
    </row>
    <row r="795" spans="1:9" ht="36.75" customHeight="1" x14ac:dyDescent="0.25"/>
    <row r="796" spans="1:9" ht="21.6" customHeight="1" x14ac:dyDescent="0.25">
      <c r="B796" s="1"/>
      <c r="C796" s="1"/>
      <c r="D796" s="1"/>
      <c r="E796" s="1"/>
      <c r="F796" s="6"/>
      <c r="G796" s="1"/>
    </row>
    <row r="797" spans="1:9" ht="6.6" customHeight="1" x14ac:dyDescent="0.25">
      <c r="A797" s="1"/>
    </row>
    <row r="798" spans="1:9" ht="58.95" customHeight="1" x14ac:dyDescent="0.25"/>
    <row r="799" spans="1:9" ht="18" x14ac:dyDescent="0.35">
      <c r="H799" s="50"/>
      <c r="I799" s="50"/>
    </row>
    <row r="802" spans="1:7" ht="37.5" customHeight="1" x14ac:dyDescent="0.25"/>
    <row r="803" spans="1:7" ht="23.25" customHeight="1" x14ac:dyDescent="0.25">
      <c r="B803" s="1"/>
      <c r="C803" s="1"/>
      <c r="D803" s="1"/>
      <c r="E803" s="1"/>
      <c r="F803" s="6"/>
      <c r="G803" s="1"/>
    </row>
    <row r="804" spans="1:7" x14ac:dyDescent="0.25">
      <c r="A804" s="1"/>
    </row>
    <row r="805" spans="1:7" ht="24.75" customHeight="1" x14ac:dyDescent="0.25"/>
    <row r="807" spans="1:7" x14ac:dyDescent="0.25">
      <c r="B807" s="1"/>
      <c r="C807" s="1"/>
      <c r="D807" s="1"/>
      <c r="E807" s="1"/>
      <c r="G807" s="1"/>
    </row>
    <row r="808" spans="1:7" x14ac:dyDescent="0.25">
      <c r="A808" s="1"/>
      <c r="B808" s="1"/>
      <c r="C808" s="1"/>
      <c r="D808" s="1"/>
      <c r="E808" s="1"/>
      <c r="G808" s="1"/>
    </row>
    <row r="809" spans="1:7" x14ac:dyDescent="0.25">
      <c r="A809" s="1"/>
      <c r="B809" s="1"/>
      <c r="C809" s="1"/>
      <c r="D809" s="1"/>
      <c r="E809" s="1"/>
      <c r="G809" s="1"/>
    </row>
    <row r="810" spans="1:7" x14ac:dyDescent="0.25">
      <c r="A810" s="1"/>
      <c r="B810" s="1"/>
      <c r="C810" s="1"/>
      <c r="D810" s="1"/>
      <c r="E810" s="1"/>
      <c r="G810" s="1"/>
    </row>
    <row r="811" spans="1:7" x14ac:dyDescent="0.25">
      <c r="A811" s="1"/>
      <c r="B811" s="1"/>
      <c r="C811" s="1"/>
      <c r="D811" s="1"/>
      <c r="E811" s="1"/>
      <c r="G811" s="1"/>
    </row>
    <row r="812" spans="1:7" ht="21.75" customHeight="1" x14ac:dyDescent="0.25">
      <c r="A812" s="1"/>
    </row>
    <row r="814" spans="1:7" x14ac:dyDescent="0.25">
      <c r="B814" s="1"/>
      <c r="C814" s="1"/>
      <c r="D814" s="1"/>
      <c r="E814" s="1"/>
      <c r="F814" s="6"/>
      <c r="G814" s="1"/>
    </row>
    <row r="815" spans="1:7" ht="23.25" customHeight="1" x14ac:dyDescent="0.25">
      <c r="A815" s="1"/>
      <c r="B815" s="1"/>
      <c r="C815" s="1"/>
      <c r="D815" s="1"/>
      <c r="E815" s="1"/>
      <c r="F815" s="6"/>
      <c r="G815" s="1"/>
    </row>
    <row r="816" spans="1:7" x14ac:dyDescent="0.25">
      <c r="A816" s="1"/>
      <c r="B816" s="1"/>
      <c r="C816" s="1"/>
      <c r="D816" s="1"/>
      <c r="E816" s="1"/>
      <c r="F816" s="6"/>
      <c r="G816" s="1"/>
    </row>
    <row r="817" spans="1:7" x14ac:dyDescent="0.25">
      <c r="A817" s="1"/>
      <c r="B817" s="1"/>
      <c r="C817" s="1"/>
      <c r="D817" s="1"/>
      <c r="E817" s="1"/>
      <c r="F817" s="6"/>
      <c r="G817" s="1"/>
    </row>
    <row r="818" spans="1:7" x14ac:dyDescent="0.25">
      <c r="A818" s="1"/>
      <c r="B818" s="1"/>
      <c r="C818" s="1"/>
      <c r="D818" s="1"/>
      <c r="E818" s="1"/>
      <c r="F818" s="6"/>
      <c r="G818" s="1"/>
    </row>
    <row r="819" spans="1:7" x14ac:dyDescent="0.25">
      <c r="A819" s="1"/>
    </row>
    <row r="820" spans="1:7" x14ac:dyDescent="0.25">
      <c r="B820" s="1"/>
      <c r="C820" s="1"/>
      <c r="D820" s="1"/>
      <c r="E820" s="1"/>
      <c r="G820" s="1"/>
    </row>
    <row r="821" spans="1:7" x14ac:dyDescent="0.25">
      <c r="A821" s="1"/>
    </row>
    <row r="822" spans="1:7" ht="24" customHeight="1" x14ac:dyDescent="0.25"/>
    <row r="824" spans="1:7" x14ac:dyDescent="0.25">
      <c r="B824" s="1"/>
      <c r="C824" s="1"/>
      <c r="D824" s="1"/>
      <c r="E824" s="1"/>
      <c r="G824" s="1"/>
    </row>
    <row r="825" spans="1:7" x14ac:dyDescent="0.25">
      <c r="A825" s="1"/>
    </row>
    <row r="826" spans="1:7" x14ac:dyDescent="0.25">
      <c r="B826" s="1"/>
      <c r="C826" s="1"/>
      <c r="D826" s="1"/>
      <c r="E826" s="1"/>
      <c r="G826" s="1"/>
    </row>
    <row r="827" spans="1:7" x14ac:dyDescent="0.25">
      <c r="A827" s="1"/>
      <c r="B827" s="1"/>
      <c r="C827" s="1"/>
      <c r="D827" s="1"/>
      <c r="E827" s="1"/>
      <c r="F827" s="6"/>
      <c r="G827" s="1"/>
    </row>
    <row r="828" spans="1:7" x14ac:dyDescent="0.25">
      <c r="A828" s="1"/>
      <c r="B828" s="1"/>
      <c r="C828" s="1"/>
      <c r="D828" s="1"/>
      <c r="E828" s="1"/>
      <c r="G828" s="1"/>
    </row>
    <row r="829" spans="1:7" x14ac:dyDescent="0.25">
      <c r="A829" s="1"/>
      <c r="B829" s="1"/>
      <c r="C829" s="1"/>
      <c r="D829" s="1"/>
      <c r="E829" s="1"/>
      <c r="G829" s="1"/>
    </row>
    <row r="830" spans="1:7" x14ac:dyDescent="0.25">
      <c r="A830" s="1"/>
    </row>
    <row r="831" spans="1:7" x14ac:dyDescent="0.25">
      <c r="B831" s="1"/>
      <c r="C831" s="1"/>
      <c r="D831" s="1"/>
      <c r="E831" s="1"/>
      <c r="F831" s="6"/>
      <c r="G831" s="1"/>
    </row>
    <row r="832" spans="1:7" x14ac:dyDescent="0.25">
      <c r="A832" s="1"/>
      <c r="B832" s="1"/>
      <c r="C832" s="1"/>
      <c r="D832" s="1"/>
      <c r="E832" s="1"/>
      <c r="G832" s="1"/>
    </row>
    <row r="833" spans="1:7" ht="18.75" customHeight="1" x14ac:dyDescent="0.25">
      <c r="A833" s="1"/>
      <c r="B833" s="1"/>
      <c r="C833" s="1"/>
      <c r="D833" s="1"/>
      <c r="E833" s="1"/>
      <c r="F833" s="6"/>
      <c r="G833" s="1"/>
    </row>
    <row r="834" spans="1:7" ht="18.75" customHeight="1" x14ac:dyDescent="0.25">
      <c r="A834" s="1"/>
    </row>
    <row r="835" spans="1:7" ht="15.75" customHeight="1" x14ac:dyDescent="0.25">
      <c r="B835" s="1"/>
      <c r="C835" s="1"/>
      <c r="D835" s="1"/>
      <c r="E835" s="1"/>
      <c r="F835" s="6"/>
      <c r="G835" s="1"/>
    </row>
    <row r="836" spans="1:7" ht="24" customHeight="1" x14ac:dyDescent="0.25">
      <c r="A836" s="1"/>
      <c r="B836" s="1"/>
      <c r="C836" s="1"/>
      <c r="D836" s="1"/>
      <c r="E836" s="1"/>
      <c r="F836" s="6"/>
      <c r="G836" s="1"/>
    </row>
    <row r="837" spans="1:7" ht="18" customHeight="1" x14ac:dyDescent="0.25">
      <c r="A837" s="1"/>
      <c r="B837" s="1"/>
      <c r="C837" s="1"/>
      <c r="D837" s="1"/>
      <c r="E837" s="1"/>
      <c r="G837" s="1"/>
    </row>
    <row r="838" spans="1:7" x14ac:dyDescent="0.25">
      <c r="A838" s="1"/>
    </row>
    <row r="839" spans="1:7" x14ac:dyDescent="0.25">
      <c r="B839" s="1"/>
      <c r="C839" s="1"/>
      <c r="D839" s="1"/>
      <c r="E839" s="1"/>
      <c r="F839" s="6"/>
      <c r="G839" s="1"/>
    </row>
    <row r="840" spans="1:7" x14ac:dyDescent="0.25">
      <c r="A840" s="1"/>
      <c r="B840" s="1"/>
      <c r="C840" s="1"/>
      <c r="D840" s="1"/>
      <c r="E840" s="1"/>
      <c r="G840" s="1"/>
    </row>
    <row r="841" spans="1:7" x14ac:dyDescent="0.25">
      <c r="A841" s="1"/>
    </row>
    <row r="842" spans="1:7" x14ac:dyDescent="0.25">
      <c r="B842" s="1"/>
      <c r="C842" s="1"/>
      <c r="D842" s="1"/>
      <c r="E842" s="1"/>
      <c r="F842" s="6"/>
      <c r="G842" s="1"/>
    </row>
    <row r="843" spans="1:7" x14ac:dyDescent="0.25">
      <c r="A843" s="1"/>
      <c r="B843" s="1"/>
      <c r="C843" s="1"/>
      <c r="D843" s="1"/>
      <c r="E843" s="1"/>
      <c r="F843" s="6"/>
      <c r="G843" s="1"/>
    </row>
    <row r="844" spans="1:7" x14ac:dyDescent="0.25">
      <c r="A844" s="1"/>
      <c r="B844" s="1"/>
      <c r="C844" s="1"/>
      <c r="D844" s="1"/>
      <c r="E844" s="1"/>
      <c r="F844" s="6"/>
      <c r="G844" s="1"/>
    </row>
    <row r="845" spans="1:7" x14ac:dyDescent="0.25">
      <c r="A845" s="1"/>
      <c r="B845" s="1"/>
      <c r="C845" s="1"/>
      <c r="D845" s="1"/>
      <c r="E845" s="1"/>
      <c r="G845" s="1"/>
    </row>
    <row r="846" spans="1:7" ht="48.75" customHeight="1" x14ac:dyDescent="0.25">
      <c r="A846" s="1"/>
    </row>
    <row r="847" spans="1:7" x14ac:dyDescent="0.25">
      <c r="B847" s="1"/>
      <c r="C847" s="1"/>
      <c r="D847" s="1"/>
      <c r="E847" s="1"/>
      <c r="F847" s="6"/>
      <c r="G847" s="1"/>
    </row>
    <row r="848" spans="1:7" x14ac:dyDescent="0.25">
      <c r="A848" s="1"/>
    </row>
    <row r="850" spans="1:7" ht="38.25" customHeight="1" x14ac:dyDescent="0.25">
      <c r="B850" s="1"/>
      <c r="C850" s="1"/>
      <c r="D850" s="1"/>
      <c r="E850" s="1"/>
      <c r="G850" s="1"/>
    </row>
    <row r="851" spans="1:7" x14ac:dyDescent="0.25">
      <c r="A851" s="1"/>
    </row>
    <row r="852" spans="1:7" ht="48" customHeight="1" x14ac:dyDescent="0.25">
      <c r="B852" s="1"/>
      <c r="C852" s="1"/>
      <c r="D852" s="1"/>
      <c r="E852" s="1"/>
      <c r="F852" s="6"/>
      <c r="G852" s="1"/>
    </row>
    <row r="853" spans="1:7" x14ac:dyDescent="0.25">
      <c r="A853" s="1"/>
      <c r="B853" s="1"/>
      <c r="C853" s="1"/>
      <c r="D853" s="1"/>
      <c r="E853" s="1"/>
      <c r="G853" s="1"/>
    </row>
    <row r="854" spans="1:7" ht="51" customHeight="1" x14ac:dyDescent="0.25">
      <c r="A854" s="1"/>
      <c r="B854" s="1"/>
      <c r="C854" s="1"/>
      <c r="D854" s="1"/>
      <c r="E854" s="1"/>
      <c r="F854" s="6"/>
      <c r="G854" s="1"/>
    </row>
    <row r="855" spans="1:7" ht="32.25" customHeight="1" x14ac:dyDescent="0.25">
      <c r="A855" s="1"/>
    </row>
    <row r="857" spans="1:7" x14ac:dyDescent="0.25">
      <c r="B857" s="1"/>
      <c r="C857" s="1"/>
      <c r="D857" s="1"/>
      <c r="E857" s="1"/>
      <c r="F857" s="6"/>
      <c r="G857" s="1"/>
    </row>
    <row r="858" spans="1:7" ht="48" customHeight="1" x14ac:dyDescent="0.25">
      <c r="A858" s="1"/>
    </row>
    <row r="859" spans="1:7" x14ac:dyDescent="0.25">
      <c r="B859" s="1"/>
      <c r="C859" s="1"/>
      <c r="D859" s="1"/>
      <c r="E859" s="1"/>
      <c r="F859" s="6"/>
      <c r="G859" s="1"/>
    </row>
    <row r="860" spans="1:7" x14ac:dyDescent="0.25">
      <c r="A860" s="1"/>
      <c r="B860" s="1"/>
      <c r="C860" s="1"/>
      <c r="D860" s="1"/>
      <c r="E860" s="1"/>
      <c r="F860" s="6"/>
      <c r="G860" s="1"/>
    </row>
    <row r="861" spans="1:7" ht="18" customHeight="1" x14ac:dyDescent="0.25">
      <c r="A861" s="1"/>
    </row>
    <row r="862" spans="1:7" ht="50.25" customHeight="1" x14ac:dyDescent="0.25"/>
    <row r="863" spans="1:7" ht="47.25" customHeight="1" x14ac:dyDescent="0.25"/>
    <row r="865" spans="1:7" x14ac:dyDescent="0.25">
      <c r="B865" s="1"/>
      <c r="C865" s="1"/>
      <c r="D865" s="1"/>
      <c r="E865" s="1"/>
      <c r="G865" s="1"/>
    </row>
    <row r="866" spans="1:7" ht="51.75" customHeight="1" x14ac:dyDescent="0.25">
      <c r="A866" s="1"/>
    </row>
    <row r="867" spans="1:7" x14ac:dyDescent="0.25">
      <c r="B867" s="1"/>
      <c r="C867" s="1"/>
      <c r="D867" s="1"/>
      <c r="E867" s="1"/>
      <c r="G867" s="1"/>
    </row>
    <row r="868" spans="1:7" x14ac:dyDescent="0.25">
      <c r="A868" s="1"/>
    </row>
    <row r="869" spans="1:7" x14ac:dyDescent="0.25">
      <c r="B869" s="1"/>
      <c r="C869" s="1"/>
      <c r="D869" s="1"/>
      <c r="E869" s="1"/>
      <c r="G869" s="1"/>
    </row>
    <row r="870" spans="1:7" x14ac:dyDescent="0.25">
      <c r="A870" s="1"/>
    </row>
    <row r="871" spans="1:7" ht="50.25" customHeight="1" x14ac:dyDescent="0.25">
      <c r="B871" s="1"/>
      <c r="C871" s="1"/>
      <c r="D871" s="1"/>
      <c r="E871" s="1"/>
      <c r="G871" s="1"/>
    </row>
    <row r="872" spans="1:7" x14ac:dyDescent="0.25">
      <c r="A872" s="1"/>
      <c r="B872" s="1"/>
      <c r="C872" s="1"/>
      <c r="D872" s="1"/>
      <c r="E872" s="1"/>
      <c r="F872" s="6"/>
      <c r="G872" s="1"/>
    </row>
    <row r="873" spans="1:7" ht="32.25" customHeight="1" x14ac:dyDescent="0.25">
      <c r="A873" s="1"/>
    </row>
    <row r="874" spans="1:7" x14ac:dyDescent="0.25">
      <c r="B874" s="1"/>
      <c r="C874" s="1"/>
      <c r="D874" s="1"/>
      <c r="E874" s="1"/>
      <c r="F874" s="6"/>
      <c r="G874" s="1"/>
    </row>
    <row r="875" spans="1:7" x14ac:dyDescent="0.25">
      <c r="A875" s="1"/>
      <c r="B875" s="1"/>
      <c r="C875" s="1"/>
      <c r="D875" s="1"/>
      <c r="E875" s="1"/>
      <c r="G875" s="1"/>
    </row>
    <row r="876" spans="1:7" ht="53.25" customHeight="1" x14ac:dyDescent="0.25">
      <c r="A876" s="1"/>
      <c r="B876" s="1"/>
      <c r="C876" s="1"/>
      <c r="D876" s="1"/>
      <c r="E876" s="1"/>
      <c r="F876" s="6"/>
      <c r="G876" s="1"/>
    </row>
    <row r="877" spans="1:7" x14ac:dyDescent="0.25">
      <c r="A877" s="1"/>
    </row>
    <row r="878" spans="1:7" ht="66" customHeight="1" x14ac:dyDescent="0.25">
      <c r="B878" s="1"/>
      <c r="C878" s="1"/>
      <c r="D878" s="1"/>
      <c r="E878" s="1"/>
      <c r="F878" s="6"/>
      <c r="G878" s="1"/>
    </row>
    <row r="879" spans="1:7" ht="51" customHeight="1" x14ac:dyDescent="0.25">
      <c r="A879" s="1"/>
      <c r="B879" s="1"/>
      <c r="C879" s="1"/>
      <c r="D879" s="1"/>
      <c r="E879" s="1"/>
      <c r="F879" s="6"/>
      <c r="G879" s="1"/>
    </row>
    <row r="880" spans="1:7" x14ac:dyDescent="0.25">
      <c r="A880" s="1"/>
    </row>
    <row r="881" spans="1:7" x14ac:dyDescent="0.25">
      <c r="B881" s="1"/>
      <c r="C881" s="1"/>
      <c r="D881" s="1"/>
      <c r="E881" s="1"/>
      <c r="F881" s="6"/>
      <c r="G881" s="1"/>
    </row>
    <row r="882" spans="1:7" x14ac:dyDescent="0.25">
      <c r="A882" s="1"/>
      <c r="B882" s="1"/>
      <c r="C882" s="1"/>
      <c r="D882" s="1"/>
      <c r="E882" s="1"/>
      <c r="F882" s="6"/>
      <c r="G882" s="1"/>
    </row>
    <row r="883" spans="1:7" x14ac:dyDescent="0.25">
      <c r="A883" s="1"/>
    </row>
    <row r="889" spans="1:7" x14ac:dyDescent="0.25">
      <c r="B889" s="1"/>
      <c r="C889" s="1"/>
      <c r="D889" s="1"/>
      <c r="E889" s="1"/>
      <c r="F889" s="6"/>
      <c r="G889" s="1"/>
    </row>
    <row r="890" spans="1:7" x14ac:dyDescent="0.25">
      <c r="A890" s="1"/>
    </row>
    <row r="891" spans="1:7" ht="115.5" customHeight="1" x14ac:dyDescent="0.25">
      <c r="B891" s="1"/>
      <c r="C891" s="1"/>
      <c r="D891" s="1"/>
      <c r="E891" s="1"/>
      <c r="G891" s="1"/>
    </row>
    <row r="892" spans="1:7" x14ac:dyDescent="0.25">
      <c r="A892" s="1"/>
      <c r="B892" s="1"/>
      <c r="C892" s="1"/>
      <c r="D892" s="1"/>
      <c r="E892" s="1"/>
      <c r="G892" s="1"/>
    </row>
    <row r="893" spans="1:7" ht="131.25" customHeight="1" x14ac:dyDescent="0.25">
      <c r="A893" s="1"/>
      <c r="B893" s="1"/>
      <c r="C893" s="1"/>
      <c r="D893" s="1"/>
      <c r="E893" s="1"/>
      <c r="G893" s="1"/>
    </row>
    <row r="894" spans="1:7" x14ac:dyDescent="0.25">
      <c r="A894" s="1"/>
      <c r="B894" s="1"/>
      <c r="C894" s="1"/>
      <c r="D894" s="1"/>
      <c r="E894" s="1"/>
      <c r="G894" s="1"/>
    </row>
    <row r="895" spans="1:7" ht="38.25" customHeight="1" x14ac:dyDescent="0.25">
      <c r="A895" s="1"/>
    </row>
    <row r="897" spans="1:7" ht="78" customHeight="1" x14ac:dyDescent="0.25"/>
    <row r="898" spans="1:7" ht="22.5" customHeight="1" x14ac:dyDescent="0.25">
      <c r="B898" s="1"/>
      <c r="C898" s="1"/>
      <c r="D898" s="1"/>
      <c r="E898" s="1"/>
      <c r="F898" s="6"/>
      <c r="G898" s="1"/>
    </row>
    <row r="899" spans="1:7" x14ac:dyDescent="0.25">
      <c r="A899" s="1"/>
      <c r="B899" s="1"/>
      <c r="C899" s="1"/>
      <c r="D899" s="1"/>
      <c r="E899" s="1"/>
      <c r="F899" s="6"/>
      <c r="G899" s="1"/>
    </row>
    <row r="900" spans="1:7" ht="24" customHeight="1" x14ac:dyDescent="0.25">
      <c r="A900" s="1"/>
      <c r="B900" s="1"/>
      <c r="C900" s="1"/>
      <c r="D900" s="1"/>
      <c r="E900" s="1"/>
      <c r="F900" s="6"/>
      <c r="G900" s="1"/>
    </row>
    <row r="901" spans="1:7" ht="66" customHeight="1" x14ac:dyDescent="0.25">
      <c r="A901" s="1"/>
      <c r="B901" s="1"/>
      <c r="C901" s="1"/>
      <c r="D901" s="1"/>
      <c r="E901" s="1"/>
      <c r="F901" s="6"/>
      <c r="G901" s="1"/>
    </row>
    <row r="902" spans="1:7" x14ac:dyDescent="0.25">
      <c r="A902" s="1"/>
    </row>
    <row r="905" spans="1:7" x14ac:dyDescent="0.25">
      <c r="B905" s="1"/>
      <c r="C905" s="1"/>
      <c r="D905" s="1"/>
      <c r="E905" s="1"/>
      <c r="F905" s="6"/>
      <c r="G905" s="1"/>
    </row>
    <row r="906" spans="1:7" x14ac:dyDescent="0.25">
      <c r="A906" s="1"/>
      <c r="B906" s="1"/>
      <c r="C906" s="1"/>
      <c r="D906" s="1"/>
      <c r="E906" s="1"/>
      <c r="F906" s="6"/>
      <c r="G906" s="1"/>
    </row>
    <row r="907" spans="1:7" x14ac:dyDescent="0.25">
      <c r="A907" s="1"/>
    </row>
    <row r="908" spans="1:7" ht="18" customHeight="1" x14ac:dyDescent="0.25"/>
    <row r="909" spans="1:7" x14ac:dyDescent="0.25">
      <c r="B909" s="1"/>
      <c r="C909" s="1"/>
      <c r="D909" s="1"/>
      <c r="E909" s="1"/>
      <c r="G909" s="1"/>
    </row>
    <row r="910" spans="1:7" x14ac:dyDescent="0.25">
      <c r="A910" s="1"/>
    </row>
    <row r="916" spans="1:7" x14ac:dyDescent="0.25">
      <c r="B916" s="1"/>
      <c r="C916" s="1"/>
      <c r="D916" s="1"/>
      <c r="E916" s="1"/>
      <c r="F916" s="6"/>
      <c r="G916" s="1"/>
    </row>
    <row r="917" spans="1:7" ht="22.5" customHeight="1" x14ac:dyDescent="0.25">
      <c r="A917" s="1"/>
    </row>
    <row r="918" spans="1:7" ht="48" customHeight="1" x14ac:dyDescent="0.25"/>
    <row r="919" spans="1:7" ht="21" customHeight="1" x14ac:dyDescent="0.25">
      <c r="B919" s="1"/>
      <c r="C919" s="1"/>
      <c r="D919" s="1"/>
      <c r="E919" s="1"/>
      <c r="G919" s="1"/>
    </row>
    <row r="920" spans="1:7" ht="51" customHeight="1" x14ac:dyDescent="0.25">
      <c r="A920" s="1"/>
    </row>
    <row r="923" spans="1:7" x14ac:dyDescent="0.25">
      <c r="B923" s="1"/>
      <c r="C923" s="1"/>
      <c r="D923" s="1"/>
      <c r="E923" s="1"/>
      <c r="G923" s="1"/>
    </row>
    <row r="924" spans="1:7" ht="28.5" customHeight="1" x14ac:dyDescent="0.25">
      <c r="A924" s="1"/>
    </row>
    <row r="925" spans="1:7" ht="23.25" customHeight="1" x14ac:dyDescent="0.25"/>
    <row r="926" spans="1:7" x14ac:dyDescent="0.25">
      <c r="B926" s="1"/>
      <c r="C926" s="1"/>
      <c r="D926" s="1"/>
      <c r="E926" s="1"/>
      <c r="F926" s="6"/>
      <c r="G926" s="1"/>
    </row>
    <row r="927" spans="1:7" x14ac:dyDescent="0.25">
      <c r="A927" s="1"/>
      <c r="B927" s="1"/>
      <c r="C927" s="1"/>
      <c r="D927" s="1"/>
      <c r="E927" s="1"/>
      <c r="G927" s="1"/>
    </row>
    <row r="928" spans="1:7" x14ac:dyDescent="0.25">
      <c r="A928" s="1"/>
    </row>
    <row r="930" spans="1:7" x14ac:dyDescent="0.25">
      <c r="B930" s="1"/>
      <c r="C930" s="1"/>
      <c r="D930" s="1"/>
      <c r="E930" s="1"/>
      <c r="F930" s="6"/>
      <c r="G930" s="1"/>
    </row>
    <row r="931" spans="1:7" x14ac:dyDescent="0.25">
      <c r="A931" s="1"/>
    </row>
    <row r="932" spans="1:7" x14ac:dyDescent="0.25">
      <c r="B932" s="1"/>
      <c r="C932" s="1"/>
      <c r="D932" s="1"/>
      <c r="E932" s="1"/>
      <c r="G932" s="1"/>
    </row>
    <row r="933" spans="1:7" x14ac:dyDescent="0.25">
      <c r="A933" s="1"/>
    </row>
    <row r="934" spans="1:7" x14ac:dyDescent="0.25">
      <c r="B934" s="1"/>
      <c r="C934" s="1"/>
      <c r="D934" s="1"/>
      <c r="E934" s="1"/>
      <c r="F934" s="6"/>
      <c r="G934" s="1"/>
    </row>
    <row r="935" spans="1:7" ht="27" customHeight="1" x14ac:dyDescent="0.25">
      <c r="A935" s="1"/>
    </row>
    <row r="937" spans="1:7" x14ac:dyDescent="0.25">
      <c r="B937" s="1"/>
      <c r="C937" s="1"/>
      <c r="D937" s="1"/>
      <c r="E937" s="1"/>
      <c r="G937" s="1"/>
    </row>
    <row r="938" spans="1:7" x14ac:dyDescent="0.25">
      <c r="A938" s="1"/>
    </row>
    <row r="939" spans="1:7" x14ac:dyDescent="0.25">
      <c r="B939" s="1"/>
      <c r="C939" s="1"/>
      <c r="D939" s="1"/>
      <c r="E939" s="1"/>
      <c r="F939" s="6"/>
      <c r="G939" s="1"/>
    </row>
    <row r="940" spans="1:7" x14ac:dyDescent="0.25">
      <c r="A940" s="1"/>
    </row>
    <row r="942" spans="1:7" x14ac:dyDescent="0.25">
      <c r="B942" s="1"/>
      <c r="C942" s="1"/>
      <c r="D942" s="1"/>
      <c r="E942" s="1"/>
      <c r="G942" s="1"/>
    </row>
    <row r="943" spans="1:7" x14ac:dyDescent="0.25">
      <c r="A943" s="1"/>
    </row>
    <row r="944" spans="1:7" x14ac:dyDescent="0.25">
      <c r="B944" s="1"/>
      <c r="C944" s="1"/>
      <c r="D944" s="1"/>
      <c r="E944" s="1"/>
      <c r="F944" s="6"/>
      <c r="G944" s="1"/>
    </row>
    <row r="945" spans="1:7" ht="53.25" customHeight="1" x14ac:dyDescent="0.25">
      <c r="A945" s="1"/>
      <c r="B945" s="1"/>
      <c r="C945" s="1"/>
      <c r="D945" s="1"/>
      <c r="E945" s="1"/>
      <c r="G945" s="1"/>
    </row>
    <row r="946" spans="1:7" x14ac:dyDescent="0.25">
      <c r="A946" s="1"/>
    </row>
    <row r="947" spans="1:7" x14ac:dyDescent="0.25">
      <c r="B947" s="1"/>
      <c r="C947" s="1"/>
      <c r="D947" s="1"/>
      <c r="E947" s="1"/>
      <c r="G947" s="1"/>
    </row>
    <row r="948" spans="1:7" x14ac:dyDescent="0.25">
      <c r="A948" s="1"/>
    </row>
    <row r="949" spans="1:7" ht="48" customHeight="1" x14ac:dyDescent="0.25">
      <c r="B949" s="1"/>
      <c r="C949" s="1"/>
      <c r="D949" s="1"/>
      <c r="E949" s="1"/>
      <c r="F949" s="6"/>
      <c r="G949" s="1"/>
    </row>
    <row r="950" spans="1:7" x14ac:dyDescent="0.25">
      <c r="A950" s="1"/>
      <c r="B950" s="1"/>
      <c r="C950" s="1"/>
      <c r="D950" s="1"/>
      <c r="E950" s="1"/>
      <c r="G950" s="1"/>
    </row>
    <row r="951" spans="1:7" x14ac:dyDescent="0.25">
      <c r="A951" s="1"/>
      <c r="B951" s="1"/>
      <c r="C951" s="1"/>
      <c r="D951" s="1"/>
      <c r="E951" s="1"/>
      <c r="G951" s="1"/>
    </row>
    <row r="952" spans="1:7" x14ac:dyDescent="0.25">
      <c r="A952" s="1"/>
      <c r="B952" s="1"/>
      <c r="C952" s="1"/>
      <c r="D952" s="1"/>
      <c r="E952" s="1"/>
      <c r="F952" s="6"/>
      <c r="G952" s="1"/>
    </row>
    <row r="953" spans="1:7" ht="19.5" customHeight="1" x14ac:dyDescent="0.25">
      <c r="A953" s="1"/>
    </row>
    <row r="954" spans="1:7" x14ac:dyDescent="0.25">
      <c r="B954" s="1"/>
      <c r="C954" s="1"/>
      <c r="D954" s="1"/>
      <c r="E954" s="1"/>
      <c r="F954" s="6"/>
      <c r="G954" s="1"/>
    </row>
    <row r="955" spans="1:7" x14ac:dyDescent="0.25">
      <c r="A955" s="1"/>
    </row>
    <row r="957" spans="1:7" x14ac:dyDescent="0.25">
      <c r="B957" s="1"/>
      <c r="C957" s="1"/>
      <c r="D957" s="1"/>
      <c r="E957" s="1"/>
      <c r="F957" s="6"/>
      <c r="G957" s="1"/>
    </row>
    <row r="958" spans="1:7" ht="50.25" customHeight="1" x14ac:dyDescent="0.25">
      <c r="A958" s="1"/>
      <c r="B958" s="1"/>
      <c r="C958" s="1"/>
      <c r="D958" s="1"/>
      <c r="E958" s="1"/>
      <c r="F958" s="6"/>
      <c r="G958" s="1"/>
    </row>
    <row r="959" spans="1:7" x14ac:dyDescent="0.25">
      <c r="A959" s="1"/>
      <c r="B959" s="1"/>
      <c r="C959" s="1"/>
      <c r="D959" s="1"/>
      <c r="E959" s="1"/>
      <c r="G959" s="1"/>
    </row>
    <row r="960" spans="1:7" x14ac:dyDescent="0.25">
      <c r="A960" s="1"/>
    </row>
    <row r="963" spans="1:7" ht="48.75" customHeight="1" x14ac:dyDescent="0.25">
      <c r="B963" s="1"/>
      <c r="C963" s="1"/>
      <c r="D963" s="1"/>
      <c r="E963" s="1"/>
      <c r="G963" s="1"/>
    </row>
    <row r="964" spans="1:7" x14ac:dyDescent="0.25">
      <c r="A964" s="1"/>
    </row>
    <row r="966" spans="1:7" x14ac:dyDescent="0.25">
      <c r="B966" s="1"/>
      <c r="C966" s="1"/>
      <c r="D966" s="1"/>
      <c r="E966" s="1"/>
      <c r="F966" s="6"/>
      <c r="G966" s="1"/>
    </row>
    <row r="967" spans="1:7" x14ac:dyDescent="0.25">
      <c r="A967" s="1"/>
    </row>
    <row r="968" spans="1:7" ht="54.75" customHeight="1" x14ac:dyDescent="0.25"/>
    <row r="970" spans="1:7" x14ac:dyDescent="0.25">
      <c r="B970" s="1"/>
      <c r="C970" s="1"/>
      <c r="D970" s="1"/>
      <c r="E970" s="1"/>
      <c r="F970" s="6"/>
      <c r="G970" s="1"/>
    </row>
    <row r="971" spans="1:7" ht="36.75" customHeight="1" x14ac:dyDescent="0.25">
      <c r="A971" s="1"/>
      <c r="B971" s="1"/>
      <c r="C971" s="1"/>
      <c r="D971" s="1"/>
      <c r="E971" s="1"/>
      <c r="G971" s="1"/>
    </row>
    <row r="972" spans="1:7" x14ac:dyDescent="0.25">
      <c r="A972" s="1"/>
    </row>
    <row r="973" spans="1:7" ht="49.5" customHeight="1" x14ac:dyDescent="0.25">
      <c r="B973" s="1"/>
      <c r="C973" s="1"/>
      <c r="D973" s="1"/>
      <c r="E973" s="1"/>
      <c r="G973" s="1"/>
    </row>
    <row r="974" spans="1:7" x14ac:dyDescent="0.25">
      <c r="A974" s="1"/>
      <c r="B974" s="1"/>
      <c r="C974" s="1"/>
      <c r="D974" s="1"/>
      <c r="E974" s="1"/>
      <c r="G974" s="1"/>
    </row>
    <row r="975" spans="1:7" x14ac:dyDescent="0.25">
      <c r="A975" s="1"/>
      <c r="B975" s="1"/>
      <c r="C975" s="1"/>
      <c r="D975" s="1"/>
      <c r="E975" s="1"/>
      <c r="G975" s="1"/>
    </row>
    <row r="976" spans="1:7" ht="32.25" customHeight="1" x14ac:dyDescent="0.25">
      <c r="A976" s="1"/>
      <c r="B976" s="1"/>
      <c r="C976" s="1"/>
      <c r="D976" s="1"/>
      <c r="E976" s="1"/>
      <c r="G976" s="1"/>
    </row>
    <row r="977" spans="1:7" ht="51" customHeight="1" x14ac:dyDescent="0.25">
      <c r="A977" s="1"/>
    </row>
    <row r="978" spans="1:7" x14ac:dyDescent="0.25">
      <c r="B978" s="1"/>
      <c r="C978" s="1"/>
      <c r="D978" s="1"/>
      <c r="E978" s="1"/>
      <c r="F978" s="6"/>
      <c r="G978" s="1"/>
    </row>
    <row r="979" spans="1:7" x14ac:dyDescent="0.25">
      <c r="A979" s="1"/>
    </row>
    <row r="980" spans="1:7" x14ac:dyDescent="0.25">
      <c r="B980" s="1"/>
      <c r="C980" s="1"/>
      <c r="D980" s="1"/>
      <c r="E980" s="1"/>
      <c r="F980" s="6"/>
      <c r="G980" s="1"/>
    </row>
    <row r="981" spans="1:7" x14ac:dyDescent="0.25">
      <c r="A981" s="1"/>
      <c r="B981" s="1"/>
      <c r="C981" s="1"/>
      <c r="D981" s="1"/>
      <c r="E981" s="1"/>
      <c r="F981" s="6"/>
      <c r="G981" s="1"/>
    </row>
    <row r="982" spans="1:7" x14ac:dyDescent="0.25">
      <c r="A982" s="1"/>
      <c r="B982" s="1"/>
      <c r="C982" s="1"/>
      <c r="D982" s="1"/>
      <c r="E982" s="1"/>
      <c r="F982" s="6"/>
      <c r="G982" s="1"/>
    </row>
    <row r="983" spans="1:7" x14ac:dyDescent="0.25">
      <c r="A983" s="1"/>
      <c r="B983" s="1"/>
      <c r="C983" s="1"/>
      <c r="D983" s="1"/>
      <c r="E983" s="1"/>
      <c r="F983" s="6"/>
      <c r="G983" s="1"/>
    </row>
    <row r="984" spans="1:7" x14ac:dyDescent="0.25">
      <c r="A984" s="1"/>
    </row>
    <row r="985" spans="1:7" ht="50.25" customHeight="1" x14ac:dyDescent="0.25">
      <c r="B985" s="1"/>
      <c r="C985" s="1"/>
      <c r="D985" s="1"/>
      <c r="E985" s="1"/>
      <c r="F985" s="6"/>
      <c r="G985" s="1"/>
    </row>
    <row r="986" spans="1:7" x14ac:dyDescent="0.25">
      <c r="A986" s="1"/>
    </row>
    <row r="987" spans="1:7" x14ac:dyDescent="0.25">
      <c r="B987" s="1"/>
      <c r="C987" s="1"/>
      <c r="D987" s="1"/>
      <c r="E987" s="1"/>
      <c r="F987" s="6"/>
      <c r="G987" s="1"/>
    </row>
    <row r="988" spans="1:7" x14ac:dyDescent="0.25">
      <c r="A988" s="1"/>
      <c r="B988" s="1"/>
      <c r="C988" s="1"/>
      <c r="D988" s="1"/>
      <c r="E988" s="1"/>
      <c r="F988" s="6"/>
      <c r="G988" s="1"/>
    </row>
    <row r="989" spans="1:7" ht="36" customHeight="1" x14ac:dyDescent="0.25">
      <c r="A989" s="1"/>
      <c r="B989" s="1"/>
      <c r="C989" s="1"/>
      <c r="D989" s="1"/>
      <c r="E989" s="1"/>
      <c r="G989" s="1"/>
    </row>
    <row r="990" spans="1:7" x14ac:dyDescent="0.25">
      <c r="A990" s="1"/>
      <c r="B990" s="1"/>
      <c r="C990" s="1"/>
      <c r="D990" s="1"/>
      <c r="E990" s="1"/>
      <c r="F990" s="6"/>
      <c r="G990" s="1"/>
    </row>
    <row r="991" spans="1:7" x14ac:dyDescent="0.25">
      <c r="A991" s="1"/>
      <c r="B991" s="1"/>
      <c r="C991" s="1"/>
      <c r="D991" s="1"/>
      <c r="E991" s="1"/>
      <c r="G991" s="1"/>
    </row>
    <row r="992" spans="1:7" x14ac:dyDescent="0.25">
      <c r="A992" s="1"/>
    </row>
    <row r="994" spans="1:7" x14ac:dyDescent="0.25">
      <c r="B994" s="1"/>
      <c r="C994" s="1"/>
      <c r="D994" s="1"/>
      <c r="E994" s="1"/>
      <c r="G994" s="1"/>
    </row>
    <row r="995" spans="1:7" x14ac:dyDescent="0.25">
      <c r="A995" s="1"/>
      <c r="B995" s="1"/>
      <c r="C995" s="1"/>
      <c r="D995" s="1"/>
      <c r="E995" s="1"/>
      <c r="G995" s="1"/>
    </row>
    <row r="996" spans="1:7" x14ac:dyDescent="0.25">
      <c r="A996" s="1"/>
      <c r="B996" s="1"/>
      <c r="C996" s="1"/>
      <c r="D996" s="1"/>
      <c r="E996" s="1"/>
      <c r="F996" s="6"/>
      <c r="G996" s="1"/>
    </row>
    <row r="997" spans="1:7" ht="24" customHeight="1" x14ac:dyDescent="0.25">
      <c r="A997" s="1"/>
      <c r="B997" s="1"/>
      <c r="C997" s="1"/>
      <c r="D997" s="1"/>
      <c r="E997" s="1"/>
      <c r="G997" s="1"/>
    </row>
    <row r="998" spans="1:7" x14ac:dyDescent="0.25">
      <c r="A998" s="1"/>
      <c r="B998" s="1"/>
      <c r="C998" s="1"/>
      <c r="D998" s="1"/>
      <c r="E998" s="1"/>
      <c r="F998" s="6"/>
      <c r="G998" s="1"/>
    </row>
    <row r="999" spans="1:7" ht="113.25" customHeight="1" x14ac:dyDescent="0.25">
      <c r="A999" s="1"/>
      <c r="B999" s="1"/>
      <c r="C999" s="1"/>
      <c r="D999" s="1"/>
      <c r="E999" s="1"/>
      <c r="G999" s="1"/>
    </row>
    <row r="1000" spans="1:7" ht="27.75" customHeight="1" x14ac:dyDescent="0.25">
      <c r="A1000" s="1"/>
    </row>
    <row r="1001" spans="1:7" ht="51.75" customHeight="1" x14ac:dyDescent="0.25">
      <c r="B1001" s="1"/>
      <c r="C1001" s="1"/>
      <c r="D1001" s="1"/>
      <c r="E1001" s="1"/>
      <c r="F1001" s="6"/>
      <c r="G1001" s="1"/>
    </row>
    <row r="1002" spans="1:7" ht="47.25" customHeight="1" x14ac:dyDescent="0.25">
      <c r="A1002" s="1"/>
      <c r="B1002" s="1"/>
      <c r="C1002" s="1"/>
      <c r="D1002" s="1"/>
      <c r="E1002" s="1"/>
      <c r="F1002" s="6"/>
      <c r="G1002" s="1"/>
    </row>
    <row r="1003" spans="1:7" x14ac:dyDescent="0.25">
      <c r="A1003" s="1"/>
      <c r="B1003" s="1"/>
      <c r="C1003" s="1"/>
      <c r="D1003" s="1"/>
      <c r="E1003" s="1"/>
      <c r="F1003" s="6"/>
      <c r="G1003" s="1"/>
    </row>
    <row r="1004" spans="1:7" ht="37.5" customHeight="1" x14ac:dyDescent="0.25">
      <c r="A1004" s="1"/>
      <c r="B1004" s="1"/>
      <c r="C1004" s="1"/>
      <c r="D1004" s="1"/>
      <c r="E1004" s="1"/>
      <c r="F1004" s="6"/>
      <c r="G1004" s="1"/>
    </row>
    <row r="1005" spans="1:7" x14ac:dyDescent="0.25">
      <c r="A1005" s="1"/>
      <c r="B1005" s="1"/>
      <c r="C1005" s="1"/>
      <c r="D1005" s="1"/>
      <c r="E1005" s="1"/>
      <c r="F1005" s="6"/>
      <c r="G1005" s="1"/>
    </row>
    <row r="1006" spans="1:7" ht="50.25" customHeight="1" x14ac:dyDescent="0.25">
      <c r="A1006" s="1"/>
      <c r="B1006" s="1"/>
      <c r="C1006" s="1"/>
      <c r="D1006" s="1"/>
      <c r="E1006" s="1"/>
      <c r="F1006" s="6"/>
      <c r="G1006" s="1"/>
    </row>
    <row r="1007" spans="1:7" ht="48" customHeight="1" x14ac:dyDescent="0.25">
      <c r="A1007" s="1"/>
    </row>
    <row r="1008" spans="1:7" x14ac:dyDescent="0.25">
      <c r="B1008" s="1"/>
      <c r="C1008" s="1"/>
      <c r="D1008" s="1"/>
      <c r="E1008" s="1"/>
      <c r="F1008" s="6"/>
      <c r="G1008" s="1"/>
    </row>
    <row r="1009" spans="1:7" ht="34.5" customHeight="1" x14ac:dyDescent="0.25">
      <c r="A1009" s="1"/>
    </row>
    <row r="1010" spans="1:7" x14ac:dyDescent="0.25">
      <c r="B1010" s="1"/>
      <c r="C1010" s="1"/>
      <c r="D1010" s="1"/>
      <c r="E1010" s="1"/>
      <c r="F1010" s="6"/>
      <c r="G1010" s="1"/>
    </row>
    <row r="1011" spans="1:7" x14ac:dyDescent="0.25">
      <c r="A1011" s="1"/>
      <c r="B1011" s="1"/>
      <c r="C1011" s="1"/>
      <c r="D1011" s="1"/>
      <c r="E1011" s="1"/>
      <c r="F1011" s="6"/>
      <c r="G1011" s="1"/>
    </row>
    <row r="1012" spans="1:7" x14ac:dyDescent="0.25">
      <c r="A1012" s="1"/>
      <c r="B1012" s="1"/>
      <c r="C1012" s="1"/>
      <c r="D1012" s="1"/>
      <c r="E1012" s="1"/>
      <c r="G1012" s="1"/>
    </row>
    <row r="1013" spans="1:7" x14ac:dyDescent="0.25">
      <c r="A1013" s="1"/>
      <c r="B1013" s="1"/>
      <c r="C1013" s="1"/>
      <c r="D1013" s="1"/>
      <c r="E1013" s="1"/>
      <c r="F1013" s="6"/>
      <c r="G1013" s="1"/>
    </row>
    <row r="1014" spans="1:7" x14ac:dyDescent="0.25">
      <c r="A1014" s="1"/>
    </row>
    <row r="1015" spans="1:7" ht="53.25" customHeight="1" x14ac:dyDescent="0.25"/>
    <row r="1016" spans="1:7" x14ac:dyDescent="0.25">
      <c r="B1016" s="1"/>
      <c r="C1016" s="1"/>
      <c r="D1016" s="1"/>
      <c r="E1016" s="1"/>
      <c r="G1016" s="1"/>
    </row>
    <row r="1017" spans="1:7" ht="36.75" customHeight="1" x14ac:dyDescent="0.25">
      <c r="A1017" s="1"/>
    </row>
    <row r="1019" spans="1:7" x14ac:dyDescent="0.25">
      <c r="B1019" s="1"/>
      <c r="C1019" s="1"/>
      <c r="D1019" s="1"/>
      <c r="E1019" s="1"/>
      <c r="F1019" s="6"/>
      <c r="G1019" s="1"/>
    </row>
    <row r="1020" spans="1:7" ht="53.25" customHeight="1" x14ac:dyDescent="0.25">
      <c r="A1020" s="1"/>
    </row>
    <row r="1021" spans="1:7" ht="38.25" customHeight="1" x14ac:dyDescent="0.25"/>
    <row r="1022" spans="1:7" ht="112.5" customHeight="1" x14ac:dyDescent="0.25"/>
    <row r="1023" spans="1:7" ht="24" customHeight="1" x14ac:dyDescent="0.25">
      <c r="B1023" s="1"/>
      <c r="C1023" s="1"/>
      <c r="D1023" s="1"/>
      <c r="E1023" s="1"/>
      <c r="F1023" s="6"/>
      <c r="G1023" s="1"/>
    </row>
    <row r="1024" spans="1:7" ht="52.5" customHeight="1" x14ac:dyDescent="0.25">
      <c r="A1024" s="1"/>
      <c r="B1024" s="1"/>
      <c r="C1024" s="1"/>
      <c r="D1024" s="1"/>
      <c r="E1024" s="1"/>
      <c r="G1024" s="1"/>
    </row>
    <row r="1025" spans="1:7" ht="51" customHeight="1" x14ac:dyDescent="0.25">
      <c r="A1025" s="1"/>
    </row>
    <row r="1027" spans="1:7" ht="33" customHeight="1" x14ac:dyDescent="0.25"/>
    <row r="1029" spans="1:7" ht="47.25" customHeight="1" x14ac:dyDescent="0.25"/>
    <row r="1030" spans="1:7" ht="54.75" customHeight="1" x14ac:dyDescent="0.25">
      <c r="B1030" s="1"/>
      <c r="C1030" s="1"/>
      <c r="D1030" s="1"/>
      <c r="E1030" s="1"/>
      <c r="F1030" s="6"/>
      <c r="G1030" s="1"/>
    </row>
    <row r="1031" spans="1:7" x14ac:dyDescent="0.25">
      <c r="A1031" s="1"/>
      <c r="B1031" s="1"/>
      <c r="C1031" s="1"/>
      <c r="D1031" s="1"/>
      <c r="E1031" s="1"/>
      <c r="F1031" s="6"/>
      <c r="G1031" s="1"/>
    </row>
    <row r="1032" spans="1:7" ht="42.75" customHeight="1" x14ac:dyDescent="0.25">
      <c r="A1032" s="1"/>
    </row>
    <row r="1033" spans="1:7" x14ac:dyDescent="0.25">
      <c r="B1033" s="1"/>
      <c r="C1033" s="1"/>
      <c r="D1033" s="1"/>
      <c r="E1033" s="1"/>
      <c r="G1033" s="1"/>
    </row>
    <row r="1034" spans="1:7" x14ac:dyDescent="0.25">
      <c r="A1034" s="1"/>
    </row>
    <row r="1035" spans="1:7" x14ac:dyDescent="0.25">
      <c r="B1035" s="1"/>
      <c r="C1035" s="1"/>
      <c r="D1035" s="1"/>
      <c r="E1035" s="1"/>
      <c r="G1035" s="1"/>
    </row>
    <row r="1036" spans="1:7" x14ac:dyDescent="0.25">
      <c r="A1036" s="1"/>
      <c r="B1036" s="1"/>
      <c r="C1036" s="1"/>
      <c r="D1036" s="1"/>
      <c r="E1036" s="1"/>
      <c r="G1036" s="1"/>
    </row>
    <row r="1037" spans="1:7" x14ac:dyDescent="0.25">
      <c r="A1037" s="1"/>
    </row>
    <row r="1038" spans="1:7" ht="50.25" customHeight="1" x14ac:dyDescent="0.25">
      <c r="B1038" s="1"/>
      <c r="C1038" s="1"/>
      <c r="D1038" s="1"/>
      <c r="E1038" s="1"/>
      <c r="F1038" s="6"/>
      <c r="G1038" s="1"/>
    </row>
    <row r="1039" spans="1:7" x14ac:dyDescent="0.25">
      <c r="A1039" s="1"/>
    </row>
    <row r="1040" spans="1:7" x14ac:dyDescent="0.25">
      <c r="B1040" s="1"/>
      <c r="C1040" s="1"/>
      <c r="D1040" s="1"/>
      <c r="E1040" s="1"/>
      <c r="F1040" s="6"/>
      <c r="G1040" s="1"/>
    </row>
    <row r="1041" spans="1:7" x14ac:dyDescent="0.25">
      <c r="A1041" s="1"/>
    </row>
    <row r="1042" spans="1:7" ht="52.5" customHeight="1" x14ac:dyDescent="0.25">
      <c r="B1042" s="1"/>
      <c r="C1042" s="1"/>
      <c r="D1042" s="1"/>
      <c r="E1042" s="1"/>
      <c r="F1042" s="6"/>
      <c r="G1042" s="1"/>
    </row>
    <row r="1043" spans="1:7" x14ac:dyDescent="0.25">
      <c r="A1043" s="1"/>
      <c r="B1043" s="1"/>
      <c r="C1043" s="1"/>
      <c r="D1043" s="1"/>
      <c r="E1043" s="1"/>
      <c r="F1043" s="6"/>
      <c r="G1043" s="1"/>
    </row>
    <row r="1044" spans="1:7" x14ac:dyDescent="0.25">
      <c r="A1044" s="1"/>
    </row>
    <row r="1046" spans="1:7" x14ac:dyDescent="0.25">
      <c r="B1046" s="1"/>
      <c r="C1046" s="1"/>
      <c r="D1046" s="1"/>
      <c r="E1046" s="1"/>
      <c r="G1046" s="1"/>
    </row>
    <row r="1047" spans="1:7" x14ac:dyDescent="0.25">
      <c r="A1047" s="1"/>
    </row>
    <row r="1049" spans="1:7" ht="79.5" customHeight="1" x14ac:dyDescent="0.25">
      <c r="B1049" s="1"/>
      <c r="C1049" s="1"/>
      <c r="D1049" s="1"/>
      <c r="E1049" s="1"/>
      <c r="F1049" s="6"/>
      <c r="G1049" s="1"/>
    </row>
    <row r="1050" spans="1:7" ht="27.75" customHeight="1" x14ac:dyDescent="0.25">
      <c r="A1050" s="1"/>
    </row>
    <row r="1052" spans="1:7" x14ac:dyDescent="0.25">
      <c r="B1052" s="1"/>
      <c r="C1052" s="1"/>
      <c r="D1052" s="1"/>
      <c r="E1052" s="1"/>
      <c r="G1052" s="1"/>
    </row>
    <row r="1053" spans="1:7" x14ac:dyDescent="0.25">
      <c r="A1053" s="1"/>
      <c r="B1053" s="1"/>
      <c r="C1053" s="1"/>
      <c r="D1053" s="1"/>
      <c r="E1053" s="1"/>
      <c r="F1053" s="6"/>
      <c r="G1053" s="1"/>
    </row>
    <row r="1054" spans="1:7" x14ac:dyDescent="0.25">
      <c r="A1054" s="1"/>
    </row>
    <row r="1055" spans="1:7" x14ac:dyDescent="0.25">
      <c r="B1055" s="1"/>
      <c r="C1055" s="1"/>
      <c r="D1055" s="1"/>
      <c r="E1055" s="1"/>
      <c r="G1055" s="1"/>
    </row>
    <row r="1056" spans="1:7" x14ac:dyDescent="0.25">
      <c r="A1056" s="1"/>
    </row>
    <row r="1057" spans="1:7" ht="53.25" customHeight="1" x14ac:dyDescent="0.25">
      <c r="B1057" s="1"/>
      <c r="C1057" s="1"/>
      <c r="D1057" s="1"/>
      <c r="E1057" s="1"/>
      <c r="G1057" s="1"/>
    </row>
    <row r="1058" spans="1:7" x14ac:dyDescent="0.25">
      <c r="A1058" s="1"/>
    </row>
    <row r="1059" spans="1:7" ht="42.75" customHeight="1" x14ac:dyDescent="0.25">
      <c r="B1059" s="1"/>
      <c r="C1059" s="1"/>
      <c r="D1059" s="1"/>
      <c r="E1059" s="1"/>
      <c r="F1059" s="6"/>
      <c r="G1059" s="1"/>
    </row>
    <row r="1060" spans="1:7" x14ac:dyDescent="0.25">
      <c r="A1060" s="1"/>
      <c r="B1060" s="1"/>
      <c r="C1060" s="1"/>
      <c r="D1060" s="1"/>
      <c r="E1060" s="1"/>
      <c r="F1060" s="6"/>
      <c r="G1060" s="1"/>
    </row>
    <row r="1061" spans="1:7" ht="113.25" customHeight="1" x14ac:dyDescent="0.25">
      <c r="A1061" s="1"/>
    </row>
    <row r="1062" spans="1:7" ht="18.75" customHeight="1" x14ac:dyDescent="0.25">
      <c r="B1062" s="1"/>
      <c r="C1062" s="1"/>
      <c r="D1062" s="1"/>
      <c r="E1062" s="1"/>
      <c r="F1062" s="6"/>
      <c r="G1062" s="1"/>
    </row>
    <row r="1063" spans="1:7" x14ac:dyDescent="0.25">
      <c r="A1063" s="1"/>
      <c r="B1063" s="1"/>
      <c r="C1063" s="1"/>
      <c r="D1063" s="1"/>
      <c r="E1063" s="1"/>
      <c r="G1063" s="1"/>
    </row>
    <row r="1064" spans="1:7" x14ac:dyDescent="0.25">
      <c r="A1064" s="1"/>
      <c r="B1064" s="1"/>
      <c r="C1064" s="1"/>
      <c r="D1064" s="1"/>
      <c r="E1064" s="1"/>
      <c r="F1064" s="6"/>
      <c r="G1064" s="1"/>
    </row>
    <row r="1065" spans="1:7" x14ac:dyDescent="0.25">
      <c r="A1065" s="1"/>
      <c r="B1065" s="1"/>
      <c r="C1065" s="1"/>
      <c r="D1065" s="1"/>
      <c r="E1065" s="1"/>
      <c r="G1065" s="1"/>
    </row>
    <row r="1066" spans="1:7" x14ac:dyDescent="0.25">
      <c r="A1066" s="1"/>
      <c r="B1066" s="1"/>
      <c r="C1066" s="1"/>
      <c r="D1066" s="1"/>
      <c r="E1066" s="1"/>
      <c r="F1066" s="6"/>
      <c r="G1066" s="1"/>
    </row>
    <row r="1067" spans="1:7" x14ac:dyDescent="0.25">
      <c r="A1067" s="1"/>
      <c r="B1067" s="1"/>
      <c r="C1067" s="1"/>
      <c r="D1067" s="1"/>
      <c r="E1067" s="1"/>
      <c r="F1067" s="6"/>
      <c r="G1067" s="1"/>
    </row>
    <row r="1068" spans="1:7" ht="53.25" customHeight="1" x14ac:dyDescent="0.25">
      <c r="A1068" s="1"/>
    </row>
    <row r="1069" spans="1:7" x14ac:dyDescent="0.25">
      <c r="B1069" s="1"/>
      <c r="C1069" s="1"/>
      <c r="D1069" s="1"/>
      <c r="E1069" s="1"/>
      <c r="F1069" s="6"/>
      <c r="G1069" s="1"/>
    </row>
    <row r="1070" spans="1:7" x14ac:dyDescent="0.25">
      <c r="A1070" s="1"/>
      <c r="B1070" s="1"/>
      <c r="C1070" s="1"/>
      <c r="D1070" s="1"/>
      <c r="E1070" s="1"/>
      <c r="F1070" s="6"/>
      <c r="G1070" s="1"/>
    </row>
    <row r="1071" spans="1:7" x14ac:dyDescent="0.25">
      <c r="A1071" s="1"/>
      <c r="B1071" s="1"/>
      <c r="C1071" s="1"/>
      <c r="D1071" s="1"/>
      <c r="E1071" s="1"/>
      <c r="F1071" s="6"/>
      <c r="G1071" s="1"/>
    </row>
    <row r="1072" spans="1:7" ht="51" customHeight="1" x14ac:dyDescent="0.25">
      <c r="A1072" s="1"/>
      <c r="B1072" s="1"/>
      <c r="C1072" s="1"/>
      <c r="D1072" s="1"/>
      <c r="E1072" s="1"/>
      <c r="F1072" s="6"/>
      <c r="G1072" s="1"/>
    </row>
    <row r="1073" spans="1:7" x14ac:dyDescent="0.25">
      <c r="A1073" s="1"/>
      <c r="B1073" s="1"/>
      <c r="C1073" s="1"/>
      <c r="D1073" s="1"/>
      <c r="E1073" s="1"/>
      <c r="G1073" s="1"/>
    </row>
    <row r="1074" spans="1:7" x14ac:dyDescent="0.25">
      <c r="A1074" s="1"/>
    </row>
    <row r="1075" spans="1:7" x14ac:dyDescent="0.25">
      <c r="B1075" s="1"/>
      <c r="C1075" s="1"/>
      <c r="D1075" s="1"/>
      <c r="E1075" s="1"/>
      <c r="G1075" s="1"/>
    </row>
    <row r="1076" spans="1:7" x14ac:dyDescent="0.25">
      <c r="A1076" s="1"/>
    </row>
    <row r="1077" spans="1:7" x14ac:dyDescent="0.25">
      <c r="B1077" s="1"/>
      <c r="C1077" s="1"/>
      <c r="D1077" s="1"/>
      <c r="E1077" s="1"/>
      <c r="F1077" s="6"/>
      <c r="G1077" s="1"/>
    </row>
    <row r="1078" spans="1:7" ht="27" customHeight="1" x14ac:dyDescent="0.25">
      <c r="A1078" s="1"/>
    </row>
    <row r="1079" spans="1:7" ht="17.25" customHeight="1" x14ac:dyDescent="0.25">
      <c r="B1079" s="1"/>
      <c r="C1079" s="1"/>
      <c r="D1079" s="1"/>
      <c r="E1079" s="1"/>
      <c r="G1079" s="1"/>
    </row>
    <row r="1080" spans="1:7" x14ac:dyDescent="0.25">
      <c r="A1080" s="1"/>
      <c r="B1080" s="1"/>
      <c r="C1080" s="1"/>
      <c r="D1080" s="1"/>
      <c r="E1080" s="1"/>
      <c r="F1080" s="6"/>
      <c r="G1080" s="1"/>
    </row>
    <row r="1081" spans="1:7" ht="38.25" customHeight="1" x14ac:dyDescent="0.25">
      <c r="A1081" s="1"/>
    </row>
    <row r="1082" spans="1:7" x14ac:dyDescent="0.25">
      <c r="B1082" s="1"/>
      <c r="C1082" s="1"/>
      <c r="D1082" s="1"/>
      <c r="E1082" s="1"/>
      <c r="F1082" s="6"/>
      <c r="G1082" s="1"/>
    </row>
    <row r="1083" spans="1:7" ht="20.25" customHeight="1" x14ac:dyDescent="0.25">
      <c r="A1083" s="1"/>
      <c r="B1083" s="1"/>
      <c r="C1083" s="1"/>
      <c r="D1083" s="1"/>
      <c r="E1083" s="1"/>
      <c r="G1083" s="1"/>
    </row>
    <row r="1084" spans="1:7" x14ac:dyDescent="0.25">
      <c r="A1084" s="1"/>
    </row>
    <row r="1085" spans="1:7" ht="127.5" customHeight="1" x14ac:dyDescent="0.25"/>
    <row r="1086" spans="1:7" ht="42" customHeight="1" x14ac:dyDescent="0.25">
      <c r="B1086" s="1"/>
      <c r="C1086" s="1"/>
      <c r="D1086" s="1"/>
      <c r="E1086" s="1"/>
      <c r="F1086" s="6"/>
      <c r="G1086" s="1"/>
    </row>
    <row r="1087" spans="1:7" x14ac:dyDescent="0.25">
      <c r="A1087" s="1"/>
    </row>
    <row r="1088" spans="1:7" ht="42" customHeight="1" x14ac:dyDescent="0.25"/>
    <row r="1089" spans="1:7" ht="129.75" customHeight="1" x14ac:dyDescent="0.25">
      <c r="B1089" s="1"/>
      <c r="C1089" s="1"/>
      <c r="D1089" s="1"/>
      <c r="E1089" s="1"/>
      <c r="G1089" s="1"/>
    </row>
    <row r="1090" spans="1:7" ht="27" customHeight="1" x14ac:dyDescent="0.25">
      <c r="A1090" s="1"/>
      <c r="B1090" s="1"/>
      <c r="C1090" s="1"/>
      <c r="D1090" s="1"/>
      <c r="E1090" s="1"/>
      <c r="F1090" s="6"/>
      <c r="G1090" s="1"/>
    </row>
    <row r="1091" spans="1:7" ht="44.25" customHeight="1" x14ac:dyDescent="0.25">
      <c r="A1091" s="1"/>
      <c r="B1091" s="1"/>
      <c r="C1091" s="1"/>
      <c r="D1091" s="1"/>
      <c r="E1091" s="1"/>
      <c r="G1091" s="1"/>
    </row>
    <row r="1092" spans="1:7" x14ac:dyDescent="0.25">
      <c r="A1092" s="1"/>
    </row>
    <row r="1096" spans="1:7" ht="33" customHeight="1" x14ac:dyDescent="0.25">
      <c r="B1096" s="1"/>
      <c r="C1096" s="1"/>
      <c r="D1096" s="1"/>
      <c r="E1096" s="1"/>
      <c r="F1096" s="6"/>
      <c r="G1096" s="1"/>
    </row>
    <row r="1097" spans="1:7" x14ac:dyDescent="0.25">
      <c r="A1097" s="1"/>
      <c r="B1097" s="1"/>
      <c r="C1097" s="1"/>
      <c r="D1097" s="1"/>
      <c r="E1097" s="1"/>
      <c r="F1097" s="6"/>
      <c r="G1097" s="1"/>
    </row>
    <row r="1098" spans="1:7" x14ac:dyDescent="0.25">
      <c r="A1098" s="1"/>
      <c r="B1098" s="1"/>
      <c r="C1098" s="1"/>
      <c r="D1098" s="1"/>
      <c r="E1098" s="1"/>
      <c r="F1098" s="6"/>
      <c r="G1098" s="1"/>
    </row>
    <row r="1099" spans="1:7" ht="22.5" customHeight="1" x14ac:dyDescent="0.25">
      <c r="A1099" s="1"/>
      <c r="B1099" s="1"/>
      <c r="C1099" s="1"/>
      <c r="D1099" s="1"/>
      <c r="E1099" s="1"/>
      <c r="G1099" s="1"/>
    </row>
    <row r="1100" spans="1:7" x14ac:dyDescent="0.25">
      <c r="A1100" s="1"/>
      <c r="B1100" s="1"/>
      <c r="C1100" s="1"/>
      <c r="D1100" s="1"/>
      <c r="E1100" s="1"/>
      <c r="G1100" s="1"/>
    </row>
    <row r="1101" spans="1:7" ht="57" customHeight="1" x14ac:dyDescent="0.25">
      <c r="A1101" s="1"/>
    </row>
    <row r="1104" spans="1:7" x14ac:dyDescent="0.25">
      <c r="B1104" s="1"/>
      <c r="C1104" s="1"/>
      <c r="D1104" s="1"/>
      <c r="E1104" s="1"/>
      <c r="G1104" s="1"/>
    </row>
    <row r="1105" spans="1:7" ht="49.5" customHeight="1" x14ac:dyDescent="0.25">
      <c r="A1105" s="1"/>
      <c r="B1105" s="1"/>
      <c r="C1105" s="1"/>
      <c r="D1105" s="1"/>
      <c r="E1105" s="1"/>
      <c r="F1105" s="6"/>
      <c r="G1105" s="1"/>
    </row>
    <row r="1106" spans="1:7" x14ac:dyDescent="0.25">
      <c r="A1106" s="1"/>
      <c r="B1106" s="1"/>
      <c r="C1106" s="1"/>
      <c r="D1106" s="1"/>
      <c r="E1106" s="1"/>
      <c r="F1106" s="6"/>
      <c r="G1106" s="1"/>
    </row>
    <row r="1107" spans="1:7" x14ac:dyDescent="0.25">
      <c r="A1107" s="1"/>
      <c r="B1107" s="1"/>
      <c r="C1107" s="1"/>
      <c r="D1107" s="1"/>
      <c r="E1107" s="1"/>
      <c r="F1107" s="6"/>
      <c r="G1107" s="1"/>
    </row>
    <row r="1108" spans="1:7" x14ac:dyDescent="0.25">
      <c r="A1108" s="1"/>
    </row>
    <row r="1109" spans="1:7" ht="48.75" customHeight="1" x14ac:dyDescent="0.25"/>
    <row r="1110" spans="1:7" x14ac:dyDescent="0.25">
      <c r="B1110" s="1"/>
      <c r="C1110" s="1"/>
      <c r="D1110" s="1"/>
      <c r="E1110" s="1"/>
      <c r="G1110" s="1"/>
    </row>
    <row r="1111" spans="1:7" x14ac:dyDescent="0.25">
      <c r="A1111" s="1"/>
      <c r="B1111" s="1"/>
      <c r="C1111" s="1"/>
      <c r="D1111" s="1"/>
      <c r="E1111" s="1"/>
      <c r="F1111" s="6"/>
      <c r="G1111" s="1"/>
    </row>
    <row r="1112" spans="1:7" x14ac:dyDescent="0.25">
      <c r="A1112" s="1"/>
      <c r="B1112" s="1"/>
      <c r="C1112" s="1"/>
      <c r="D1112" s="1"/>
      <c r="E1112" s="1"/>
      <c r="F1112" s="6"/>
      <c r="G1112" s="1"/>
    </row>
    <row r="1113" spans="1:7" x14ac:dyDescent="0.25">
      <c r="A1113" s="1"/>
    </row>
    <row r="1115" spans="1:7" ht="84" customHeight="1" x14ac:dyDescent="0.25"/>
    <row r="1116" spans="1:7" ht="34.5" customHeight="1" x14ac:dyDescent="0.25"/>
    <row r="1117" spans="1:7" ht="24.75" customHeight="1" x14ac:dyDescent="0.25">
      <c r="B1117" s="1"/>
      <c r="C1117" s="1"/>
      <c r="D1117" s="1"/>
      <c r="E1117" s="1"/>
      <c r="F1117" s="6"/>
      <c r="G1117" s="1"/>
    </row>
    <row r="1118" spans="1:7" x14ac:dyDescent="0.25">
      <c r="A1118" s="1"/>
    </row>
    <row r="1119" spans="1:7" x14ac:dyDescent="0.25">
      <c r="B1119" s="1"/>
      <c r="C1119" s="1"/>
      <c r="D1119" s="1"/>
      <c r="E1119" s="1"/>
      <c r="G1119" s="1"/>
    </row>
    <row r="1120" spans="1:7" x14ac:dyDescent="0.25">
      <c r="A1120" s="1"/>
    </row>
    <row r="1123" spans="1:7" x14ac:dyDescent="0.25">
      <c r="B1123" s="1"/>
      <c r="C1123" s="1"/>
      <c r="D1123" s="1"/>
      <c r="E1123" s="1"/>
      <c r="G1123" s="1"/>
    </row>
    <row r="1124" spans="1:7" ht="36" customHeight="1" x14ac:dyDescent="0.25">
      <c r="A1124" s="1"/>
    </row>
    <row r="1125" spans="1:7" ht="111.75" customHeight="1" x14ac:dyDescent="0.25">
      <c r="B1125" s="1"/>
      <c r="C1125" s="1"/>
      <c r="D1125" s="1"/>
      <c r="E1125" s="1"/>
      <c r="G1125" s="1"/>
    </row>
    <row r="1126" spans="1:7" ht="27.75" customHeight="1" x14ac:dyDescent="0.25">
      <c r="A1126" s="1"/>
      <c r="B1126" s="1"/>
      <c r="C1126" s="1"/>
      <c r="D1126" s="1"/>
      <c r="E1126" s="1"/>
      <c r="F1126" s="6"/>
      <c r="G1126" s="1"/>
    </row>
    <row r="1127" spans="1:7" x14ac:dyDescent="0.25">
      <c r="A1127" s="1"/>
    </row>
    <row r="1130" spans="1:7" ht="111.75" customHeight="1" x14ac:dyDescent="0.25">
      <c r="B1130" s="1"/>
      <c r="C1130" s="1"/>
      <c r="D1130" s="1"/>
      <c r="E1130" s="1"/>
      <c r="F1130" s="6"/>
      <c r="G1130" s="1"/>
    </row>
    <row r="1131" spans="1:7" ht="42.75" customHeight="1" x14ac:dyDescent="0.25">
      <c r="A1131" s="1"/>
      <c r="B1131" s="1"/>
      <c r="C1131" s="1"/>
      <c r="D1131" s="1"/>
      <c r="E1131" s="1"/>
      <c r="G1131" s="1"/>
    </row>
    <row r="1132" spans="1:7" x14ac:dyDescent="0.25">
      <c r="A1132" s="1"/>
      <c r="B1132" s="1"/>
      <c r="C1132" s="1"/>
      <c r="D1132" s="1"/>
      <c r="E1132" s="1"/>
      <c r="F1132" s="6"/>
      <c r="G1132" s="1"/>
    </row>
    <row r="1133" spans="1:7" x14ac:dyDescent="0.25">
      <c r="A1133" s="1"/>
      <c r="B1133" s="1"/>
      <c r="C1133" s="1"/>
      <c r="D1133" s="1"/>
      <c r="E1133" s="1"/>
      <c r="F1133" s="6"/>
      <c r="G1133" s="1"/>
    </row>
    <row r="1134" spans="1:7" x14ac:dyDescent="0.25">
      <c r="A1134" s="1"/>
    </row>
    <row r="1136" spans="1:7" ht="51.75" customHeight="1" x14ac:dyDescent="0.25">
      <c r="B1136" s="1"/>
      <c r="C1136" s="1"/>
      <c r="D1136" s="1"/>
      <c r="E1136" s="1"/>
      <c r="G1136" s="1"/>
    </row>
    <row r="1137" spans="1:7" x14ac:dyDescent="0.25">
      <c r="A1137" s="1"/>
      <c r="B1137" s="1"/>
      <c r="C1137" s="1"/>
      <c r="D1137" s="1"/>
      <c r="E1137" s="1"/>
      <c r="G1137" s="1"/>
    </row>
    <row r="1138" spans="1:7" x14ac:dyDescent="0.25">
      <c r="A1138" s="1"/>
      <c r="B1138" s="1"/>
      <c r="C1138" s="1"/>
      <c r="D1138" s="1"/>
      <c r="E1138" s="1"/>
      <c r="F1138" s="6"/>
      <c r="G1138" s="1"/>
    </row>
    <row r="1139" spans="1:7" x14ac:dyDescent="0.25">
      <c r="A1139" s="1"/>
      <c r="B1139" s="1"/>
      <c r="C1139" s="1"/>
      <c r="D1139" s="1"/>
      <c r="E1139" s="1"/>
      <c r="F1139" s="6"/>
      <c r="G1139" s="1"/>
    </row>
    <row r="1140" spans="1:7" x14ac:dyDescent="0.25">
      <c r="A1140" s="1"/>
      <c r="B1140" s="1"/>
      <c r="C1140" s="1"/>
      <c r="D1140" s="1"/>
      <c r="E1140" s="1"/>
      <c r="G1140" s="1"/>
    </row>
    <row r="1141" spans="1:7" x14ac:dyDescent="0.25">
      <c r="A1141" s="1"/>
      <c r="B1141" s="1"/>
      <c r="C1141" s="1"/>
      <c r="D1141" s="1"/>
      <c r="E1141" s="1"/>
      <c r="G1141" s="1"/>
    </row>
    <row r="1142" spans="1:7" x14ac:dyDescent="0.25">
      <c r="A1142" s="1"/>
    </row>
    <row r="1143" spans="1:7" x14ac:dyDescent="0.25">
      <c r="B1143" s="1"/>
      <c r="C1143" s="1"/>
      <c r="D1143" s="1"/>
      <c r="E1143" s="1"/>
      <c r="F1143" s="6"/>
      <c r="G1143" s="1"/>
    </row>
    <row r="1144" spans="1:7" x14ac:dyDescent="0.25">
      <c r="A1144" s="1"/>
      <c r="B1144" s="1"/>
      <c r="C1144" s="1"/>
      <c r="D1144" s="1"/>
      <c r="E1144" s="1"/>
      <c r="F1144" s="6"/>
      <c r="G1144" s="1"/>
    </row>
    <row r="1145" spans="1:7" ht="50.25" customHeight="1" x14ac:dyDescent="0.25">
      <c r="A1145" s="1"/>
      <c r="B1145" s="1"/>
      <c r="C1145" s="1"/>
      <c r="D1145" s="1"/>
      <c r="E1145" s="1"/>
      <c r="G1145" s="1"/>
    </row>
    <row r="1146" spans="1:7" x14ac:dyDescent="0.25">
      <c r="A1146" s="1"/>
    </row>
    <row r="1147" spans="1:7" x14ac:dyDescent="0.25">
      <c r="B1147" s="1"/>
      <c r="C1147" s="1"/>
      <c r="D1147" s="1"/>
      <c r="E1147" s="1"/>
      <c r="F1147" s="6"/>
      <c r="G1147" s="1"/>
    </row>
    <row r="1148" spans="1:7" x14ac:dyDescent="0.25">
      <c r="A1148" s="1"/>
      <c r="B1148" s="1"/>
      <c r="C1148" s="1"/>
      <c r="D1148" s="1"/>
      <c r="E1148" s="1"/>
      <c r="F1148" s="6"/>
      <c r="G1148" s="1"/>
    </row>
    <row r="1149" spans="1:7" ht="51" customHeight="1" x14ac:dyDescent="0.25">
      <c r="A1149" s="1"/>
      <c r="B1149" s="1"/>
      <c r="C1149" s="1"/>
      <c r="D1149" s="1"/>
      <c r="E1149" s="1"/>
      <c r="G1149" s="1"/>
    </row>
    <row r="1150" spans="1:7" x14ac:dyDescent="0.25">
      <c r="A1150" s="1"/>
      <c r="B1150" s="1"/>
      <c r="C1150" s="1"/>
      <c r="D1150" s="1"/>
      <c r="E1150" s="1"/>
      <c r="F1150" s="6"/>
      <c r="G1150" s="1"/>
    </row>
    <row r="1151" spans="1:7" ht="41.25" customHeight="1" x14ac:dyDescent="0.25">
      <c r="A1151" s="1"/>
      <c r="B1151" s="1"/>
      <c r="C1151" s="1"/>
      <c r="D1151" s="1"/>
      <c r="E1151" s="1"/>
      <c r="F1151" s="6"/>
      <c r="G1151" s="1"/>
    </row>
    <row r="1152" spans="1:7" ht="23.25" customHeight="1" x14ac:dyDescent="0.25">
      <c r="A1152" s="1"/>
      <c r="B1152" s="1"/>
      <c r="C1152" s="1"/>
      <c r="D1152" s="1"/>
      <c r="E1152" s="1"/>
      <c r="F1152" s="6"/>
      <c r="G1152" s="1"/>
    </row>
    <row r="1153" spans="1:7" x14ac:dyDescent="0.25">
      <c r="A1153" s="1"/>
      <c r="B1153" s="1"/>
      <c r="C1153" s="1"/>
      <c r="D1153" s="1"/>
      <c r="E1153" s="1"/>
      <c r="G1153" s="1"/>
    </row>
    <row r="1154" spans="1:7" x14ac:dyDescent="0.25">
      <c r="A1154" s="1"/>
      <c r="B1154" s="1"/>
      <c r="C1154" s="1"/>
      <c r="D1154" s="1"/>
      <c r="E1154" s="1"/>
      <c r="F1154" s="6"/>
      <c r="G1154" s="1"/>
    </row>
    <row r="1155" spans="1:7" x14ac:dyDescent="0.25">
      <c r="A1155" s="1"/>
      <c r="B1155" s="1"/>
      <c r="C1155" s="1"/>
      <c r="D1155" s="1"/>
      <c r="E1155" s="1"/>
      <c r="F1155" s="6"/>
      <c r="G1155" s="1"/>
    </row>
    <row r="1156" spans="1:7" x14ac:dyDescent="0.25">
      <c r="A1156" s="1"/>
      <c r="B1156" s="1"/>
      <c r="C1156" s="1"/>
      <c r="D1156" s="1"/>
      <c r="E1156" s="1"/>
      <c r="F1156" s="6"/>
      <c r="G1156" s="1"/>
    </row>
    <row r="1157" spans="1:7" ht="50.25" customHeight="1" x14ac:dyDescent="0.25">
      <c r="A1157" s="1"/>
    </row>
    <row r="1158" spans="1:7" ht="22.5" customHeight="1" x14ac:dyDescent="0.25"/>
    <row r="1160" spans="1:7" x14ac:dyDescent="0.25">
      <c r="F1160" s="6"/>
    </row>
    <row r="1162" spans="1:7" ht="114" customHeight="1" x14ac:dyDescent="0.25">
      <c r="F1162" s="6"/>
    </row>
    <row r="1163" spans="1:7" ht="24.75" customHeight="1" x14ac:dyDescent="0.25">
      <c r="F1163" s="6"/>
    </row>
    <row r="1166" spans="1:7" ht="81.75" customHeight="1" x14ac:dyDescent="0.25"/>
    <row r="1167" spans="1:7" ht="22.5" customHeight="1" x14ac:dyDescent="0.25">
      <c r="A1167" s="1"/>
      <c r="B1167" s="1"/>
      <c r="C1167" s="1"/>
      <c r="D1167" s="1"/>
      <c r="E1167" s="1"/>
      <c r="F1167" s="1"/>
      <c r="G1167" s="1"/>
    </row>
    <row r="1169" spans="1:7" ht="28.5" customHeight="1" x14ac:dyDescent="0.25">
      <c r="A1169" s="1"/>
      <c r="B1169" s="1"/>
      <c r="C1169" s="1"/>
      <c r="D1169" s="1"/>
      <c r="E1169" s="1"/>
      <c r="F1169" s="1"/>
      <c r="G1169" s="1"/>
    </row>
    <row r="1170" spans="1:7" ht="130.5" customHeight="1" x14ac:dyDescent="0.25">
      <c r="A1170" s="1"/>
      <c r="B1170" s="1"/>
      <c r="C1170" s="1"/>
      <c r="D1170" s="1"/>
      <c r="E1170" s="1"/>
      <c r="F1170" s="1"/>
      <c r="G1170" s="1"/>
    </row>
    <row r="1171" spans="1:7" ht="24.75" customHeight="1" x14ac:dyDescent="0.25">
      <c r="A1171" s="1"/>
      <c r="B1171" s="1"/>
      <c r="C1171" s="1"/>
      <c r="D1171" s="1"/>
      <c r="E1171" s="1"/>
      <c r="F1171" s="1"/>
      <c r="G1171" s="1"/>
    </row>
    <row r="1173" spans="1:7" ht="24" customHeight="1" x14ac:dyDescent="0.25">
      <c r="A1173" s="1"/>
      <c r="B1173" s="1"/>
      <c r="C1173" s="1"/>
      <c r="D1173" s="1"/>
      <c r="E1173" s="1"/>
      <c r="F1173" s="1"/>
      <c r="G1173" s="1"/>
    </row>
    <row r="1174" spans="1:7" ht="80.25" customHeight="1" x14ac:dyDescent="0.25">
      <c r="A1174" s="1"/>
      <c r="B1174" s="1"/>
      <c r="C1174" s="1"/>
      <c r="D1174" s="1"/>
      <c r="E1174" s="1"/>
      <c r="F1174" s="1"/>
      <c r="G1174" s="1"/>
    </row>
    <row r="1175" spans="1:7" ht="21.75" customHeight="1" x14ac:dyDescent="0.25">
      <c r="A1175" s="1"/>
      <c r="B1175" s="1"/>
      <c r="C1175" s="1"/>
      <c r="D1175" s="1"/>
      <c r="E1175" s="1"/>
      <c r="F1175" s="1"/>
      <c r="G1175" s="1"/>
    </row>
    <row r="1179" spans="1:7" ht="45.75" customHeight="1" x14ac:dyDescent="0.25">
      <c r="A1179" s="1"/>
      <c r="B1179" s="1"/>
      <c r="C1179" s="1"/>
      <c r="D1179" s="1"/>
      <c r="E1179" s="1"/>
      <c r="F1179" s="1"/>
      <c r="G1179" s="1"/>
    </row>
    <row r="1181" spans="1:7" ht="51.75" customHeight="1" x14ac:dyDescent="0.25">
      <c r="A1181" s="1"/>
      <c r="B1181" s="1"/>
      <c r="C1181" s="1"/>
      <c r="D1181" s="1"/>
      <c r="E1181" s="1"/>
      <c r="F1181" s="1"/>
      <c r="G1181" s="1"/>
    </row>
    <row r="1182" spans="1:7" ht="51.75" customHeight="1" x14ac:dyDescent="0.25">
      <c r="A1182" s="1"/>
      <c r="B1182" s="1"/>
      <c r="C1182" s="1"/>
      <c r="D1182" s="1"/>
      <c r="E1182" s="1"/>
      <c r="F1182" s="1"/>
      <c r="G1182" s="1"/>
    </row>
    <row r="1185" spans="1:7" ht="47.25" customHeight="1" x14ac:dyDescent="0.25"/>
    <row r="1186" spans="1:7" ht="52.5" customHeight="1" x14ac:dyDescent="0.25"/>
    <row r="1191" spans="1:7" s="3" customFormat="1" x14ac:dyDescent="0.25">
      <c r="A1191" s="4"/>
      <c r="B1191" s="7"/>
      <c r="C1191" s="6"/>
      <c r="D1191" s="7"/>
      <c r="E1191" s="7"/>
      <c r="F1191" s="7"/>
      <c r="G1191" s="8"/>
    </row>
    <row r="1192" spans="1:7" s="3" customFormat="1" x14ac:dyDescent="0.25">
      <c r="A1192" s="4"/>
      <c r="B1192" s="7"/>
      <c r="C1192" s="6"/>
      <c r="D1192" s="7"/>
      <c r="E1192" s="7"/>
      <c r="F1192" s="7"/>
      <c r="G1192" s="8"/>
    </row>
    <row r="1193" spans="1:7" s="3" customFormat="1" x14ac:dyDescent="0.25">
      <c r="A1193" s="4"/>
      <c r="B1193" s="7"/>
      <c r="C1193" s="6"/>
      <c r="D1193" s="7"/>
      <c r="E1193" s="7"/>
      <c r="F1193" s="7"/>
      <c r="G1193" s="8"/>
    </row>
  </sheetData>
  <mergeCells count="9">
    <mergeCell ref="F774:G774"/>
    <mergeCell ref="A9:G9"/>
    <mergeCell ref="A11:A12"/>
    <mergeCell ref="B11:F11"/>
    <mergeCell ref="G11:G12"/>
    <mergeCell ref="B12:E12"/>
    <mergeCell ref="A772:B772"/>
    <mergeCell ref="A773:B773"/>
    <mergeCell ref="A774:B774"/>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53" manualBreakCount="53">
    <brk id="14" max="6" man="1"/>
    <brk id="23" max="6" man="1"/>
    <brk id="29" max="6" man="1"/>
    <brk id="38" max="6" man="1"/>
    <brk id="50" max="6" man="1"/>
    <brk id="61" max="6" man="1"/>
    <brk id="73" max="6" man="1"/>
    <brk id="87" max="6" man="1"/>
    <brk id="98" max="6" man="1"/>
    <brk id="109" max="6" man="1"/>
    <brk id="119" max="6" man="1"/>
    <brk id="139" max="6" man="1"/>
    <brk id="151" max="6" man="1"/>
    <brk id="161" max="6" man="1"/>
    <brk id="173" max="6" man="1"/>
    <brk id="191" max="6" man="1"/>
    <brk id="230" max="6" man="1"/>
    <brk id="265" max="6" man="1"/>
    <brk id="279" max="6" man="1"/>
    <brk id="298" max="6" man="1"/>
    <brk id="309" max="6" man="1"/>
    <brk id="320" max="6" man="1"/>
    <brk id="330" max="6" man="1"/>
    <brk id="342" max="6" man="1"/>
    <brk id="367" max="6" man="1"/>
    <brk id="387" max="6" man="1"/>
    <brk id="399" max="6" man="1"/>
    <brk id="415" max="6" man="1"/>
    <brk id="426" max="6" man="1"/>
    <brk id="435" max="6" man="1"/>
    <brk id="443" max="6" man="1"/>
    <brk id="457" max="6" man="1"/>
    <brk id="473" max="6" man="1"/>
    <brk id="483" max="6" man="1"/>
    <brk id="497" max="6" man="1"/>
    <brk id="514" max="6" man="1"/>
    <brk id="527" max="6" man="1"/>
    <brk id="540" max="6" man="1"/>
    <brk id="553" max="6" man="1"/>
    <brk id="571" max="6" man="1"/>
    <brk id="584" max="6" man="1"/>
    <brk id="597" max="6" man="1"/>
    <brk id="610" max="6" man="1"/>
    <brk id="623" max="6" man="1"/>
    <brk id="633" max="6" man="1"/>
    <brk id="647" max="6" man="1"/>
    <brk id="662" max="6" man="1"/>
    <brk id="677" max="6" man="1"/>
    <brk id="692" max="6" man="1"/>
    <brk id="708" max="6" man="1"/>
    <brk id="720" max="6" man="1"/>
    <brk id="742" max="6" man="1"/>
    <brk id="75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7"/>
  <sheetViews>
    <sheetView showGridLines="0" view="pageBreakPreview" zoomScale="110" zoomScaleNormal="90" zoomScaleSheetLayoutView="110" workbookViewId="0">
      <selection activeCell="A644" sqref="A644"/>
    </sheetView>
  </sheetViews>
  <sheetFormatPr defaultColWidth="9.109375" defaultRowHeight="17.399999999999999" x14ac:dyDescent="0.25"/>
  <cols>
    <col min="1" max="1" width="77.88671875" style="4" customWidth="1"/>
    <col min="2" max="2" width="7.5546875" style="7" customWidth="1"/>
    <col min="3" max="3" width="8.6640625" style="6" customWidth="1"/>
    <col min="4" max="4" width="7.109375" style="7" customWidth="1"/>
    <col min="5" max="5" width="7.44140625" style="7" customWidth="1"/>
    <col min="6" max="6" width="5.44140625" style="7" customWidth="1"/>
    <col min="7" max="7" width="15.33203125" style="8" customWidth="1"/>
    <col min="8" max="8" width="12.109375" style="1" bestFit="1" customWidth="1"/>
    <col min="9" max="9" width="5.5546875" style="1" customWidth="1"/>
    <col min="10" max="10" width="9.109375" style="1" customWidth="1"/>
    <col min="11" max="11" width="4.44140625" style="1" customWidth="1"/>
    <col min="12" max="12" width="17.33203125" style="1" customWidth="1"/>
    <col min="13" max="14" width="9.109375" style="1"/>
    <col min="15" max="15" width="16.109375" style="1" bestFit="1" customWidth="1"/>
    <col min="16" max="16384" width="9.109375" style="1"/>
  </cols>
  <sheetData>
    <row r="1" spans="1:15" ht="31.2" customHeight="1" x14ac:dyDescent="0.25"/>
    <row r="2" spans="1:15" ht="12" customHeight="1" x14ac:dyDescent="0.25"/>
    <row r="3" spans="1:15" ht="20.399999999999999" customHeight="1" x14ac:dyDescent="0.25"/>
    <row r="5" spans="1:15" ht="32.4" customHeight="1" x14ac:dyDescent="0.25"/>
    <row r="8" spans="1:15" ht="9.6" customHeight="1" x14ac:dyDescent="0.25"/>
    <row r="9" spans="1:15" ht="140.4" customHeight="1" x14ac:dyDescent="0.3">
      <c r="A9" s="128" t="s">
        <v>494</v>
      </c>
      <c r="B9" s="129"/>
      <c r="C9" s="129"/>
      <c r="D9" s="129"/>
      <c r="E9" s="129"/>
      <c r="F9" s="129"/>
      <c r="G9" s="129"/>
    </row>
    <row r="10" spans="1:15" ht="26.4" customHeight="1" x14ac:dyDescent="0.35">
      <c r="A10" s="19"/>
      <c r="B10" s="20"/>
      <c r="C10" s="21"/>
      <c r="D10" s="20"/>
      <c r="E10" s="20"/>
      <c r="F10" s="21"/>
      <c r="G10" s="22" t="s">
        <v>32</v>
      </c>
      <c r="K10" s="2"/>
    </row>
    <row r="11" spans="1:15" ht="24.75" customHeight="1" x14ac:dyDescent="0.25">
      <c r="A11" s="130" t="s">
        <v>14</v>
      </c>
      <c r="B11" s="130" t="s">
        <v>13</v>
      </c>
      <c r="C11" s="130"/>
      <c r="D11" s="130"/>
      <c r="E11" s="130"/>
      <c r="F11" s="130"/>
      <c r="G11" s="131" t="s">
        <v>38</v>
      </c>
      <c r="O11" s="17"/>
    </row>
    <row r="12" spans="1:15" x14ac:dyDescent="0.25">
      <c r="A12" s="130"/>
      <c r="B12" s="130" t="s">
        <v>11</v>
      </c>
      <c r="C12" s="130"/>
      <c r="D12" s="130"/>
      <c r="E12" s="130"/>
      <c r="F12" s="23" t="s">
        <v>12</v>
      </c>
      <c r="G12" s="131"/>
      <c r="L12" s="17"/>
    </row>
    <row r="13" spans="1:15" s="6" customFormat="1" x14ac:dyDescent="0.25">
      <c r="A13" s="58">
        <v>1</v>
      </c>
      <c r="B13" s="58">
        <v>2</v>
      </c>
      <c r="C13" s="58">
        <v>3</v>
      </c>
      <c r="D13" s="58">
        <v>4</v>
      </c>
      <c r="E13" s="58">
        <v>5</v>
      </c>
      <c r="F13" s="58">
        <v>6</v>
      </c>
      <c r="G13" s="24">
        <v>7</v>
      </c>
      <c r="J13" s="47"/>
      <c r="L13" s="48"/>
    </row>
    <row r="14" spans="1:15" x14ac:dyDescent="0.25">
      <c r="A14" s="27" t="s">
        <v>15</v>
      </c>
      <c r="B14" s="23"/>
      <c r="C14" s="58"/>
      <c r="D14" s="23"/>
      <c r="E14" s="23"/>
      <c r="F14" s="58"/>
      <c r="G14" s="15">
        <f>SUM(G15+G136+G178+G183+G231+G278+G314+G335+G358+G417+G485+G526+G551+G558+G571+G613+G617+G627+G660+G681+G690+G582+G402+G387)</f>
        <v>13861620.199999997</v>
      </c>
      <c r="L14" s="17"/>
    </row>
    <row r="15" spans="1:15" s="2" customFormat="1" ht="24.6" customHeight="1" x14ac:dyDescent="0.25">
      <c r="A15" s="28" t="s">
        <v>364</v>
      </c>
      <c r="B15" s="18" t="s">
        <v>0</v>
      </c>
      <c r="C15" s="18"/>
      <c r="D15" s="18"/>
      <c r="E15" s="18"/>
      <c r="F15" s="14"/>
      <c r="G15" s="15">
        <f>SUM(G16)</f>
        <v>1818717.3</v>
      </c>
    </row>
    <row r="16" spans="1:15" s="2" customFormat="1" ht="32.25" customHeight="1" x14ac:dyDescent="0.25">
      <c r="A16" s="28" t="s">
        <v>365</v>
      </c>
      <c r="B16" s="18" t="s">
        <v>0</v>
      </c>
      <c r="C16" s="18" t="s">
        <v>58</v>
      </c>
      <c r="D16" s="18"/>
      <c r="E16" s="18"/>
      <c r="F16" s="14"/>
      <c r="G16" s="15">
        <f>SUM(G17+G32+G43+G65+G97+G52+G120+G131+G123+G127)</f>
        <v>1818717.3</v>
      </c>
    </row>
    <row r="17" spans="1:7" s="2" customFormat="1" ht="66.75" customHeight="1" x14ac:dyDescent="0.25">
      <c r="A17" s="28" t="s">
        <v>425</v>
      </c>
      <c r="B17" s="18" t="s">
        <v>0</v>
      </c>
      <c r="C17" s="18" t="s">
        <v>58</v>
      </c>
      <c r="D17" s="18" t="s">
        <v>0</v>
      </c>
      <c r="E17" s="18"/>
      <c r="F17" s="14"/>
      <c r="G17" s="15">
        <f>SUM(G22+G20+G26+G30+G28+G18+G24)</f>
        <v>-3.979039320256561E-13</v>
      </c>
    </row>
    <row r="18" spans="1:7" s="2" customFormat="1" ht="31.2" x14ac:dyDescent="0.25">
      <c r="A18" s="28" t="s">
        <v>318</v>
      </c>
      <c r="B18" s="18" t="s">
        <v>0</v>
      </c>
      <c r="C18" s="18" t="s">
        <v>58</v>
      </c>
      <c r="D18" s="18" t="s">
        <v>0</v>
      </c>
      <c r="E18" s="18" t="s">
        <v>317</v>
      </c>
      <c r="F18" s="14"/>
      <c r="G18" s="15">
        <f>G19</f>
        <v>0</v>
      </c>
    </row>
    <row r="19" spans="1:7" s="2" customFormat="1" ht="31.2" x14ac:dyDescent="0.25">
      <c r="A19" s="29" t="s">
        <v>121</v>
      </c>
      <c r="B19" s="18" t="s">
        <v>0</v>
      </c>
      <c r="C19" s="18" t="s">
        <v>58</v>
      </c>
      <c r="D19" s="18" t="s">
        <v>0</v>
      </c>
      <c r="E19" s="18" t="s">
        <v>317</v>
      </c>
      <c r="F19" s="14" t="s">
        <v>111</v>
      </c>
      <c r="G19" s="15"/>
    </row>
    <row r="20" spans="1:7" s="2" customFormat="1" ht="31.2" x14ac:dyDescent="0.25">
      <c r="A20" s="29" t="s">
        <v>323</v>
      </c>
      <c r="B20" s="18" t="s">
        <v>0</v>
      </c>
      <c r="C20" s="13" t="s">
        <v>58</v>
      </c>
      <c r="D20" s="13" t="s">
        <v>0</v>
      </c>
      <c r="E20" s="13" t="s">
        <v>259</v>
      </c>
      <c r="F20" s="14"/>
      <c r="G20" s="15">
        <f>SUM(G21)</f>
        <v>0</v>
      </c>
    </row>
    <row r="21" spans="1:7" s="2" customFormat="1" ht="31.2" x14ac:dyDescent="0.25">
      <c r="A21" s="29" t="s">
        <v>121</v>
      </c>
      <c r="B21" s="18" t="s">
        <v>0</v>
      </c>
      <c r="C21" s="13" t="s">
        <v>58</v>
      </c>
      <c r="D21" s="13" t="s">
        <v>0</v>
      </c>
      <c r="E21" s="13" t="s">
        <v>259</v>
      </c>
      <c r="F21" s="14" t="s">
        <v>111</v>
      </c>
      <c r="G21" s="15"/>
    </row>
    <row r="22" spans="1:7" s="2" customFormat="1" ht="95.25" customHeight="1" x14ac:dyDescent="0.25">
      <c r="A22" s="29" t="s">
        <v>344</v>
      </c>
      <c r="B22" s="13" t="s">
        <v>0</v>
      </c>
      <c r="C22" s="13" t="s">
        <v>58</v>
      </c>
      <c r="D22" s="13" t="s">
        <v>0</v>
      </c>
      <c r="E22" s="13" t="s">
        <v>284</v>
      </c>
      <c r="F22" s="14"/>
      <c r="G22" s="15">
        <f>SUM(G23)</f>
        <v>0</v>
      </c>
    </row>
    <row r="23" spans="1:7" s="2" customFormat="1" ht="35.25" customHeight="1" x14ac:dyDescent="0.25">
      <c r="A23" s="29" t="s">
        <v>121</v>
      </c>
      <c r="B23" s="13" t="s">
        <v>0</v>
      </c>
      <c r="C23" s="13" t="s">
        <v>58</v>
      </c>
      <c r="D23" s="13" t="s">
        <v>0</v>
      </c>
      <c r="E23" s="13" t="s">
        <v>284</v>
      </c>
      <c r="F23" s="13" t="s">
        <v>111</v>
      </c>
      <c r="G23" s="15"/>
    </row>
    <row r="24" spans="1:7" s="2" customFormat="1" ht="109.2" x14ac:dyDescent="0.25">
      <c r="A24" s="29" t="s">
        <v>320</v>
      </c>
      <c r="B24" s="13" t="s">
        <v>0</v>
      </c>
      <c r="C24" s="13" t="s">
        <v>58</v>
      </c>
      <c r="D24" s="13" t="s">
        <v>0</v>
      </c>
      <c r="E24" s="13" t="s">
        <v>319</v>
      </c>
      <c r="F24" s="13"/>
      <c r="G24" s="15">
        <f>G25</f>
        <v>0</v>
      </c>
    </row>
    <row r="25" spans="1:7" s="2" customFormat="1" ht="33" customHeight="1" x14ac:dyDescent="0.25">
      <c r="A25" s="29" t="s">
        <v>121</v>
      </c>
      <c r="B25" s="13" t="s">
        <v>0</v>
      </c>
      <c r="C25" s="13" t="s">
        <v>58</v>
      </c>
      <c r="D25" s="13" t="s">
        <v>0</v>
      </c>
      <c r="E25" s="13" t="s">
        <v>319</v>
      </c>
      <c r="F25" s="13" t="s">
        <v>111</v>
      </c>
      <c r="G25" s="15"/>
    </row>
    <row r="26" spans="1:7" s="2" customFormat="1" ht="99" customHeight="1" x14ac:dyDescent="0.25">
      <c r="A26" s="29" t="s">
        <v>244</v>
      </c>
      <c r="B26" s="13" t="s">
        <v>0</v>
      </c>
      <c r="C26" s="13" t="s">
        <v>58</v>
      </c>
      <c r="D26" s="13" t="s">
        <v>0</v>
      </c>
      <c r="E26" s="13" t="s">
        <v>243</v>
      </c>
      <c r="F26" s="13"/>
      <c r="G26" s="15">
        <f>G27</f>
        <v>-3.979039320256561E-13</v>
      </c>
    </row>
    <row r="27" spans="1:7" s="2" customFormat="1" ht="32.4" customHeight="1" x14ac:dyDescent="0.25">
      <c r="A27" s="29" t="s">
        <v>121</v>
      </c>
      <c r="B27" s="13" t="s">
        <v>0</v>
      </c>
      <c r="C27" s="13" t="s">
        <v>58</v>
      </c>
      <c r="D27" s="13" t="s">
        <v>0</v>
      </c>
      <c r="E27" s="13" t="s">
        <v>243</v>
      </c>
      <c r="F27" s="13" t="s">
        <v>111</v>
      </c>
      <c r="G27" s="15">
        <f>14283-13788.6-323.1-171.3</f>
        <v>-3.979039320256561E-13</v>
      </c>
    </row>
    <row r="28" spans="1:7" s="2" customFormat="1" ht="113.4" customHeight="1" x14ac:dyDescent="0.25">
      <c r="A28" s="29" t="s">
        <v>264</v>
      </c>
      <c r="B28" s="13" t="s">
        <v>0</v>
      </c>
      <c r="C28" s="13" t="s">
        <v>58</v>
      </c>
      <c r="D28" s="13" t="s">
        <v>0</v>
      </c>
      <c r="E28" s="13" t="s">
        <v>262</v>
      </c>
      <c r="F28" s="14"/>
      <c r="G28" s="15">
        <f>G29</f>
        <v>0</v>
      </c>
    </row>
    <row r="29" spans="1:7" s="2" customFormat="1" ht="34.950000000000003" customHeight="1" x14ac:dyDescent="0.25">
      <c r="A29" s="29" t="s">
        <v>121</v>
      </c>
      <c r="B29" s="13" t="s">
        <v>0</v>
      </c>
      <c r="C29" s="13" t="s">
        <v>58</v>
      </c>
      <c r="D29" s="13" t="s">
        <v>0</v>
      </c>
      <c r="E29" s="13" t="s">
        <v>262</v>
      </c>
      <c r="F29" s="13" t="s">
        <v>111</v>
      </c>
      <c r="G29" s="15">
        <f>5500-5459-41</f>
        <v>0</v>
      </c>
    </row>
    <row r="30" spans="1:7" s="2" customFormat="1" ht="96.6" customHeight="1" x14ac:dyDescent="0.25">
      <c r="A30" s="29" t="s">
        <v>256</v>
      </c>
      <c r="B30" s="13" t="s">
        <v>0</v>
      </c>
      <c r="C30" s="16">
        <v>1</v>
      </c>
      <c r="D30" s="13" t="s">
        <v>0</v>
      </c>
      <c r="E30" s="14" t="s">
        <v>257</v>
      </c>
      <c r="F30" s="14"/>
      <c r="G30" s="15">
        <f>G31</f>
        <v>0</v>
      </c>
    </row>
    <row r="31" spans="1:7" s="2" customFormat="1" ht="34.950000000000003" customHeight="1" x14ac:dyDescent="0.25">
      <c r="A31" s="30" t="s">
        <v>121</v>
      </c>
      <c r="B31" s="13" t="s">
        <v>0</v>
      </c>
      <c r="C31" s="16">
        <v>1</v>
      </c>
      <c r="D31" s="13" t="s">
        <v>0</v>
      </c>
      <c r="E31" s="14" t="s">
        <v>257</v>
      </c>
      <c r="F31" s="14" t="s">
        <v>111</v>
      </c>
      <c r="G31" s="15"/>
    </row>
    <row r="32" spans="1:7" s="2" customFormat="1" ht="34.950000000000003" customHeight="1" x14ac:dyDescent="0.25">
      <c r="A32" s="31" t="s">
        <v>98</v>
      </c>
      <c r="B32" s="13" t="s">
        <v>0</v>
      </c>
      <c r="C32" s="13" t="s">
        <v>58</v>
      </c>
      <c r="D32" s="13" t="s">
        <v>1</v>
      </c>
      <c r="E32" s="13"/>
      <c r="F32" s="14"/>
      <c r="G32" s="15">
        <f>G33+G36+G38</f>
        <v>4984</v>
      </c>
    </row>
    <row r="33" spans="1:7" s="2" customFormat="1" ht="18" customHeight="1" x14ac:dyDescent="0.25">
      <c r="A33" s="31" t="s">
        <v>221</v>
      </c>
      <c r="B33" s="13" t="s">
        <v>0</v>
      </c>
      <c r="C33" s="13" t="s">
        <v>58</v>
      </c>
      <c r="D33" s="13" t="s">
        <v>1</v>
      </c>
      <c r="E33" s="13" t="s">
        <v>220</v>
      </c>
      <c r="F33" s="14"/>
      <c r="G33" s="15">
        <f>G34+G35</f>
        <v>0</v>
      </c>
    </row>
    <row r="34" spans="1:7" s="2" customFormat="1" ht="31.2" customHeight="1" x14ac:dyDescent="0.25">
      <c r="A34" s="31" t="s">
        <v>115</v>
      </c>
      <c r="B34" s="13" t="s">
        <v>0</v>
      </c>
      <c r="C34" s="13" t="s">
        <v>58</v>
      </c>
      <c r="D34" s="13" t="s">
        <v>1</v>
      </c>
      <c r="E34" s="13" t="s">
        <v>220</v>
      </c>
      <c r="F34" s="14" t="s">
        <v>20</v>
      </c>
      <c r="G34" s="15"/>
    </row>
    <row r="35" spans="1:7" s="2" customFormat="1" ht="33.6" customHeight="1" x14ac:dyDescent="0.25">
      <c r="A35" s="29" t="s">
        <v>121</v>
      </c>
      <c r="B35" s="13" t="s">
        <v>0</v>
      </c>
      <c r="C35" s="13" t="s">
        <v>58</v>
      </c>
      <c r="D35" s="13" t="s">
        <v>1</v>
      </c>
      <c r="E35" s="13" t="s">
        <v>220</v>
      </c>
      <c r="F35" s="14" t="s">
        <v>111</v>
      </c>
      <c r="G35" s="15"/>
    </row>
    <row r="36" spans="1:7" s="2" customFormat="1" ht="32.4" customHeight="1" x14ac:dyDescent="0.25">
      <c r="A36" s="31" t="s">
        <v>201</v>
      </c>
      <c r="B36" s="13" t="s">
        <v>0</v>
      </c>
      <c r="C36" s="13" t="s">
        <v>58</v>
      </c>
      <c r="D36" s="13" t="s">
        <v>1</v>
      </c>
      <c r="E36" s="13" t="s">
        <v>202</v>
      </c>
      <c r="F36" s="14"/>
      <c r="G36" s="15">
        <f>G37</f>
        <v>0</v>
      </c>
    </row>
    <row r="37" spans="1:7" s="2" customFormat="1" ht="33" customHeight="1" x14ac:dyDescent="0.25">
      <c r="A37" s="29" t="s">
        <v>115</v>
      </c>
      <c r="B37" s="13" t="s">
        <v>0</v>
      </c>
      <c r="C37" s="13" t="s">
        <v>58</v>
      </c>
      <c r="D37" s="13" t="s">
        <v>1</v>
      </c>
      <c r="E37" s="13" t="s">
        <v>202</v>
      </c>
      <c r="F37" s="14" t="s">
        <v>20</v>
      </c>
      <c r="G37" s="15"/>
    </row>
    <row r="38" spans="1:7" s="2" customFormat="1" ht="128.4" customHeight="1" x14ac:dyDescent="0.25">
      <c r="A38" s="51" t="s">
        <v>185</v>
      </c>
      <c r="B38" s="13" t="s">
        <v>0</v>
      </c>
      <c r="C38" s="13" t="s">
        <v>58</v>
      </c>
      <c r="D38" s="13" t="s">
        <v>1</v>
      </c>
      <c r="E38" s="13" t="s">
        <v>137</v>
      </c>
      <c r="F38" s="14"/>
      <c r="G38" s="15">
        <f>SUM(G39:G42)</f>
        <v>4984</v>
      </c>
    </row>
    <row r="39" spans="1:7" s="2" customFormat="1" ht="48" customHeight="1" x14ac:dyDescent="0.25">
      <c r="A39" s="29" t="s">
        <v>113</v>
      </c>
      <c r="B39" s="13" t="s">
        <v>0</v>
      </c>
      <c r="C39" s="13" t="s">
        <v>58</v>
      </c>
      <c r="D39" s="13" t="s">
        <v>1</v>
      </c>
      <c r="E39" s="13" t="s">
        <v>137</v>
      </c>
      <c r="F39" s="14" t="s">
        <v>19</v>
      </c>
      <c r="G39" s="15">
        <v>73.599999999999994</v>
      </c>
    </row>
    <row r="40" spans="1:7" s="2" customFormat="1" ht="34.200000000000003" customHeight="1" x14ac:dyDescent="0.25">
      <c r="A40" s="29" t="s">
        <v>115</v>
      </c>
      <c r="B40" s="13" t="s">
        <v>0</v>
      </c>
      <c r="C40" s="13" t="s">
        <v>58</v>
      </c>
      <c r="D40" s="13" t="s">
        <v>1</v>
      </c>
      <c r="E40" s="13" t="s">
        <v>137</v>
      </c>
      <c r="F40" s="14" t="s">
        <v>20</v>
      </c>
      <c r="G40" s="15">
        <v>25</v>
      </c>
    </row>
    <row r="41" spans="1:7" s="2" customFormat="1" ht="21" customHeight="1" x14ac:dyDescent="0.25">
      <c r="A41" s="29" t="s">
        <v>108</v>
      </c>
      <c r="B41" s="13" t="s">
        <v>0</v>
      </c>
      <c r="C41" s="13" t="s">
        <v>58</v>
      </c>
      <c r="D41" s="13" t="s">
        <v>1</v>
      </c>
      <c r="E41" s="13" t="s">
        <v>137</v>
      </c>
      <c r="F41" s="14" t="s">
        <v>109</v>
      </c>
      <c r="G41" s="15">
        <v>3385.4</v>
      </c>
    </row>
    <row r="42" spans="1:7" s="2" customFormat="1" ht="31.2" customHeight="1" x14ac:dyDescent="0.25">
      <c r="A42" s="29" t="s">
        <v>121</v>
      </c>
      <c r="B42" s="13" t="s">
        <v>0</v>
      </c>
      <c r="C42" s="13" t="s">
        <v>58</v>
      </c>
      <c r="D42" s="13" t="s">
        <v>1</v>
      </c>
      <c r="E42" s="13" t="s">
        <v>137</v>
      </c>
      <c r="F42" s="14" t="s">
        <v>111</v>
      </c>
      <c r="G42" s="15">
        <v>1500</v>
      </c>
    </row>
    <row r="43" spans="1:7" s="2" customFormat="1" ht="47.4" customHeight="1" x14ac:dyDescent="0.25">
      <c r="A43" s="28" t="s">
        <v>99</v>
      </c>
      <c r="B43" s="18" t="s">
        <v>0</v>
      </c>
      <c r="C43" s="18" t="s">
        <v>58</v>
      </c>
      <c r="D43" s="18" t="s">
        <v>2</v>
      </c>
      <c r="E43" s="18"/>
      <c r="F43" s="14"/>
      <c r="G43" s="15">
        <f>SUM(G44+G48)</f>
        <v>0</v>
      </c>
    </row>
    <row r="44" spans="1:7" s="2" customFormat="1" ht="33.75" customHeight="1" x14ac:dyDescent="0.25">
      <c r="A44" s="28" t="s">
        <v>366</v>
      </c>
      <c r="B44" s="18" t="s">
        <v>0</v>
      </c>
      <c r="C44" s="18" t="s">
        <v>58</v>
      </c>
      <c r="D44" s="18" t="s">
        <v>2</v>
      </c>
      <c r="E44" s="18" t="s">
        <v>100</v>
      </c>
      <c r="F44" s="14"/>
      <c r="G44" s="15">
        <f>SUM(G45:G47)</f>
        <v>0</v>
      </c>
    </row>
    <row r="45" spans="1:7" s="2" customFormat="1" ht="49.2" customHeight="1" x14ac:dyDescent="0.25">
      <c r="A45" s="29" t="s">
        <v>113</v>
      </c>
      <c r="B45" s="18" t="s">
        <v>0</v>
      </c>
      <c r="C45" s="18" t="s">
        <v>58</v>
      </c>
      <c r="D45" s="18" t="s">
        <v>2</v>
      </c>
      <c r="E45" s="18" t="s">
        <v>100</v>
      </c>
      <c r="F45" s="14" t="s">
        <v>19</v>
      </c>
      <c r="G45" s="15"/>
    </row>
    <row r="46" spans="1:7" s="2" customFormat="1" ht="31.2" x14ac:dyDescent="0.25">
      <c r="A46" s="29" t="s">
        <v>115</v>
      </c>
      <c r="B46" s="18" t="s">
        <v>0</v>
      </c>
      <c r="C46" s="18" t="s">
        <v>58</v>
      </c>
      <c r="D46" s="18" t="s">
        <v>2</v>
      </c>
      <c r="E46" s="18" t="s">
        <v>100</v>
      </c>
      <c r="F46" s="14" t="s">
        <v>20</v>
      </c>
      <c r="G46" s="15"/>
    </row>
    <row r="47" spans="1:7" s="2" customFormat="1" ht="30.6" customHeight="1" x14ac:dyDescent="0.25">
      <c r="A47" s="29" t="s">
        <v>121</v>
      </c>
      <c r="B47" s="18" t="s">
        <v>0</v>
      </c>
      <c r="C47" s="18" t="s">
        <v>58</v>
      </c>
      <c r="D47" s="18" t="s">
        <v>2</v>
      </c>
      <c r="E47" s="18" t="s">
        <v>100</v>
      </c>
      <c r="F47" s="14" t="s">
        <v>111</v>
      </c>
      <c r="G47" s="15"/>
    </row>
    <row r="48" spans="1:7" s="2" customFormat="1" ht="62.4" customHeight="1" x14ac:dyDescent="0.25">
      <c r="A48" s="29" t="s">
        <v>136</v>
      </c>
      <c r="B48" s="18" t="s">
        <v>0</v>
      </c>
      <c r="C48" s="18" t="s">
        <v>58</v>
      </c>
      <c r="D48" s="18" t="s">
        <v>2</v>
      </c>
      <c r="E48" s="18" t="s">
        <v>135</v>
      </c>
      <c r="F48" s="14"/>
      <c r="G48" s="15">
        <f>G49+G51+G50</f>
        <v>0</v>
      </c>
    </row>
    <row r="49" spans="1:7" s="2" customFormat="1" ht="51.75" customHeight="1" x14ac:dyDescent="0.25">
      <c r="A49" s="29" t="s">
        <v>113</v>
      </c>
      <c r="B49" s="18" t="s">
        <v>0</v>
      </c>
      <c r="C49" s="18" t="s">
        <v>58</v>
      </c>
      <c r="D49" s="18" t="s">
        <v>2</v>
      </c>
      <c r="E49" s="18" t="s">
        <v>135</v>
      </c>
      <c r="F49" s="14" t="s">
        <v>19</v>
      </c>
      <c r="G49" s="15"/>
    </row>
    <row r="50" spans="1:7" s="2" customFormat="1" ht="34.200000000000003" customHeight="1" x14ac:dyDescent="0.25">
      <c r="A50" s="29" t="s">
        <v>115</v>
      </c>
      <c r="B50" s="18" t="s">
        <v>0</v>
      </c>
      <c r="C50" s="18" t="s">
        <v>58</v>
      </c>
      <c r="D50" s="18" t="s">
        <v>2</v>
      </c>
      <c r="E50" s="18" t="s">
        <v>135</v>
      </c>
      <c r="F50" s="14" t="s">
        <v>20</v>
      </c>
      <c r="G50" s="15"/>
    </row>
    <row r="51" spans="1:7" s="2" customFormat="1" ht="30.6" customHeight="1" x14ac:dyDescent="0.25">
      <c r="A51" s="29" t="s">
        <v>121</v>
      </c>
      <c r="B51" s="18" t="s">
        <v>0</v>
      </c>
      <c r="C51" s="18" t="s">
        <v>58</v>
      </c>
      <c r="D51" s="18" t="s">
        <v>2</v>
      </c>
      <c r="E51" s="18" t="s">
        <v>135</v>
      </c>
      <c r="F51" s="14" t="s">
        <v>111</v>
      </c>
      <c r="G51" s="15"/>
    </row>
    <row r="52" spans="1:7" s="2" customFormat="1" ht="64.2" customHeight="1" x14ac:dyDescent="0.25">
      <c r="A52" s="28" t="s">
        <v>83</v>
      </c>
      <c r="B52" s="18" t="s">
        <v>0</v>
      </c>
      <c r="C52" s="18" t="s">
        <v>58</v>
      </c>
      <c r="D52" s="18" t="s">
        <v>3</v>
      </c>
      <c r="E52" s="18"/>
      <c r="F52" s="14"/>
      <c r="G52" s="15">
        <f>G55+G62+G59+G53</f>
        <v>1889.5</v>
      </c>
    </row>
    <row r="53" spans="1:7" s="2" customFormat="1" x14ac:dyDescent="0.25">
      <c r="A53" s="28" t="s">
        <v>343</v>
      </c>
      <c r="B53" s="18" t="s">
        <v>0</v>
      </c>
      <c r="C53" s="18" t="s">
        <v>58</v>
      </c>
      <c r="D53" s="18" t="s">
        <v>3</v>
      </c>
      <c r="E53" s="18" t="s">
        <v>342</v>
      </c>
      <c r="F53" s="14"/>
      <c r="G53" s="15">
        <f>G54</f>
        <v>0</v>
      </c>
    </row>
    <row r="54" spans="1:7" s="2" customFormat="1" ht="31.2" x14ac:dyDescent="0.25">
      <c r="A54" s="29" t="s">
        <v>121</v>
      </c>
      <c r="B54" s="18" t="s">
        <v>0</v>
      </c>
      <c r="C54" s="18" t="s">
        <v>58</v>
      </c>
      <c r="D54" s="18" t="s">
        <v>3</v>
      </c>
      <c r="E54" s="18" t="s">
        <v>342</v>
      </c>
      <c r="F54" s="14" t="s">
        <v>111</v>
      </c>
      <c r="G54" s="15"/>
    </row>
    <row r="55" spans="1:7" s="2" customFormat="1" ht="30.6" customHeight="1" x14ac:dyDescent="0.25">
      <c r="A55" s="28" t="s">
        <v>143</v>
      </c>
      <c r="B55" s="18" t="s">
        <v>0</v>
      </c>
      <c r="C55" s="18" t="s">
        <v>58</v>
      </c>
      <c r="D55" s="18" t="s">
        <v>3</v>
      </c>
      <c r="E55" s="18" t="s">
        <v>91</v>
      </c>
      <c r="F55" s="14"/>
      <c r="G55" s="15">
        <f>SUM(G56:G58)</f>
        <v>0</v>
      </c>
    </row>
    <row r="56" spans="1:7" s="2" customFormat="1" ht="55.95" customHeight="1" x14ac:dyDescent="0.25">
      <c r="A56" s="29" t="s">
        <v>113</v>
      </c>
      <c r="B56" s="18" t="s">
        <v>0</v>
      </c>
      <c r="C56" s="18" t="s">
        <v>58</v>
      </c>
      <c r="D56" s="18" t="s">
        <v>3</v>
      </c>
      <c r="E56" s="18" t="s">
        <v>91</v>
      </c>
      <c r="F56" s="14" t="s">
        <v>19</v>
      </c>
      <c r="G56" s="15">
        <v>0</v>
      </c>
    </row>
    <row r="57" spans="1:7" s="2" customFormat="1" ht="34.950000000000003" customHeight="1" x14ac:dyDescent="0.25">
      <c r="A57" s="29" t="s">
        <v>107</v>
      </c>
      <c r="B57" s="18" t="s">
        <v>0</v>
      </c>
      <c r="C57" s="18" t="s">
        <v>58</v>
      </c>
      <c r="D57" s="18" t="s">
        <v>3</v>
      </c>
      <c r="E57" s="18" t="s">
        <v>91</v>
      </c>
      <c r="F57" s="14" t="s">
        <v>20</v>
      </c>
      <c r="G57" s="15">
        <v>0</v>
      </c>
    </row>
    <row r="58" spans="1:7" s="2" customFormat="1" ht="30.6" customHeight="1" x14ac:dyDescent="0.25">
      <c r="A58" s="30" t="s">
        <v>121</v>
      </c>
      <c r="B58" s="18" t="s">
        <v>0</v>
      </c>
      <c r="C58" s="18" t="s">
        <v>58</v>
      </c>
      <c r="D58" s="18" t="s">
        <v>3</v>
      </c>
      <c r="E58" s="18" t="s">
        <v>91</v>
      </c>
      <c r="F58" s="14" t="s">
        <v>111</v>
      </c>
      <c r="G58" s="15"/>
    </row>
    <row r="59" spans="1:7" s="2" customFormat="1" ht="49.2" customHeight="1" x14ac:dyDescent="0.25">
      <c r="A59" s="32" t="s">
        <v>145</v>
      </c>
      <c r="B59" s="18" t="s">
        <v>0</v>
      </c>
      <c r="C59" s="18" t="s">
        <v>58</v>
      </c>
      <c r="D59" s="18" t="s">
        <v>3</v>
      </c>
      <c r="E59" s="18" t="s">
        <v>144</v>
      </c>
      <c r="F59" s="14"/>
      <c r="G59" s="15">
        <f>G60+G61</f>
        <v>1.4155343563970746E-15</v>
      </c>
    </row>
    <row r="60" spans="1:7" s="2" customFormat="1" ht="52.2" customHeight="1" x14ac:dyDescent="0.25">
      <c r="A60" s="29" t="s">
        <v>113</v>
      </c>
      <c r="B60" s="18" t="s">
        <v>0</v>
      </c>
      <c r="C60" s="18" t="s">
        <v>58</v>
      </c>
      <c r="D60" s="18" t="s">
        <v>3</v>
      </c>
      <c r="E60" s="18" t="s">
        <v>144</v>
      </c>
      <c r="F60" s="14" t="s">
        <v>19</v>
      </c>
      <c r="G60" s="15">
        <f>20.1-20-0.1</f>
        <v>1.4155343563970746E-15</v>
      </c>
    </row>
    <row r="61" spans="1:7" ht="31.2" customHeight="1" x14ac:dyDescent="0.25">
      <c r="A61" s="30" t="s">
        <v>121</v>
      </c>
      <c r="B61" s="18" t="s">
        <v>0</v>
      </c>
      <c r="C61" s="18" t="s">
        <v>58</v>
      </c>
      <c r="D61" s="18" t="s">
        <v>3</v>
      </c>
      <c r="E61" s="18" t="s">
        <v>144</v>
      </c>
      <c r="F61" s="14" t="s">
        <v>111</v>
      </c>
      <c r="G61" s="15"/>
    </row>
    <row r="62" spans="1:7" ht="96.6" customHeight="1" x14ac:dyDescent="0.25">
      <c r="A62" s="33" t="s">
        <v>184</v>
      </c>
      <c r="B62" s="18" t="s">
        <v>0</v>
      </c>
      <c r="C62" s="18" t="s">
        <v>58</v>
      </c>
      <c r="D62" s="18" t="s">
        <v>3</v>
      </c>
      <c r="E62" s="18" t="s">
        <v>84</v>
      </c>
      <c r="F62" s="14"/>
      <c r="G62" s="15">
        <f>SUM(G63:G64)</f>
        <v>1889.5</v>
      </c>
    </row>
    <row r="63" spans="1:7" ht="49.95" customHeight="1" x14ac:dyDescent="0.25">
      <c r="A63" s="29" t="s">
        <v>113</v>
      </c>
      <c r="B63" s="18" t="s">
        <v>0</v>
      </c>
      <c r="C63" s="18" t="s">
        <v>58</v>
      </c>
      <c r="D63" s="18" t="s">
        <v>3</v>
      </c>
      <c r="E63" s="18" t="s">
        <v>84</v>
      </c>
      <c r="F63" s="14" t="s">
        <v>19</v>
      </c>
      <c r="G63" s="15">
        <f>8.1+19.2+0.4</f>
        <v>27.699999999999996</v>
      </c>
    </row>
    <row r="64" spans="1:7" ht="35.4" customHeight="1" x14ac:dyDescent="0.25">
      <c r="A64" s="29" t="s">
        <v>110</v>
      </c>
      <c r="B64" s="18" t="s">
        <v>0</v>
      </c>
      <c r="C64" s="18" t="s">
        <v>58</v>
      </c>
      <c r="D64" s="18" t="s">
        <v>3</v>
      </c>
      <c r="E64" s="18" t="s">
        <v>84</v>
      </c>
      <c r="F64" s="14" t="s">
        <v>111</v>
      </c>
      <c r="G64" s="15">
        <f>546.3+1284.6+30.9</f>
        <v>1861.8</v>
      </c>
    </row>
    <row r="65" spans="1:7" ht="49.95" customHeight="1" x14ac:dyDescent="0.25">
      <c r="A65" s="28" t="s">
        <v>85</v>
      </c>
      <c r="B65" s="18" t="s">
        <v>0</v>
      </c>
      <c r="C65" s="18" t="s">
        <v>58</v>
      </c>
      <c r="D65" s="18" t="s">
        <v>4</v>
      </c>
      <c r="E65" s="18"/>
      <c r="F65" s="14"/>
      <c r="G65" s="15">
        <f>SUM(G70+G90+G94+G66+G84+G82+G86+G80+G88+G76+G78)</f>
        <v>1664099</v>
      </c>
    </row>
    <row r="66" spans="1:7" ht="18.600000000000001" customHeight="1" x14ac:dyDescent="0.25">
      <c r="A66" s="28" t="s">
        <v>105</v>
      </c>
      <c r="B66" s="18" t="s">
        <v>0</v>
      </c>
      <c r="C66" s="18" t="s">
        <v>58</v>
      </c>
      <c r="D66" s="18" t="s">
        <v>4</v>
      </c>
      <c r="E66" s="18" t="s">
        <v>41</v>
      </c>
      <c r="F66" s="14"/>
      <c r="G66" s="15">
        <f>SUM(G67:G69)</f>
        <v>0</v>
      </c>
    </row>
    <row r="67" spans="1:7" ht="36.6" customHeight="1" x14ac:dyDescent="0.25">
      <c r="A67" s="29" t="s">
        <v>18</v>
      </c>
      <c r="B67" s="18" t="s">
        <v>0</v>
      </c>
      <c r="C67" s="18" t="s">
        <v>58</v>
      </c>
      <c r="D67" s="18" t="s">
        <v>4</v>
      </c>
      <c r="E67" s="18" t="s">
        <v>41</v>
      </c>
      <c r="F67" s="14" t="s">
        <v>19</v>
      </c>
      <c r="G67" s="15"/>
    </row>
    <row r="68" spans="1:7" s="2" customFormat="1" ht="33" customHeight="1" x14ac:dyDescent="0.25">
      <c r="A68" s="29" t="s">
        <v>115</v>
      </c>
      <c r="B68" s="18" t="s">
        <v>0</v>
      </c>
      <c r="C68" s="18" t="s">
        <v>58</v>
      </c>
      <c r="D68" s="18" t="s">
        <v>4</v>
      </c>
      <c r="E68" s="18" t="s">
        <v>41</v>
      </c>
      <c r="F68" s="14" t="s">
        <v>20</v>
      </c>
      <c r="G68" s="15"/>
    </row>
    <row r="69" spans="1:7" s="2" customFormat="1" ht="19.2" customHeight="1" x14ac:dyDescent="0.25">
      <c r="A69" s="29" t="s">
        <v>21</v>
      </c>
      <c r="B69" s="18" t="s">
        <v>0</v>
      </c>
      <c r="C69" s="18" t="s">
        <v>58</v>
      </c>
      <c r="D69" s="18" t="s">
        <v>4</v>
      </c>
      <c r="E69" s="18" t="s">
        <v>41</v>
      </c>
      <c r="F69" s="14" t="s">
        <v>22</v>
      </c>
      <c r="G69" s="15"/>
    </row>
    <row r="70" spans="1:7" s="2" customFormat="1" ht="48" customHeight="1" x14ac:dyDescent="0.25">
      <c r="A70" s="28" t="s">
        <v>87</v>
      </c>
      <c r="B70" s="18" t="s">
        <v>0</v>
      </c>
      <c r="C70" s="18" t="s">
        <v>58</v>
      </c>
      <c r="D70" s="18" t="s">
        <v>4</v>
      </c>
      <c r="E70" s="18" t="s">
        <v>51</v>
      </c>
      <c r="F70" s="14"/>
      <c r="G70" s="15">
        <f>SUM(G71:G75)</f>
        <v>0</v>
      </c>
    </row>
    <row r="71" spans="1:7" s="2" customFormat="1" ht="33" customHeight="1" x14ac:dyDescent="0.25">
      <c r="A71" s="29" t="s">
        <v>18</v>
      </c>
      <c r="B71" s="18" t="s">
        <v>0</v>
      </c>
      <c r="C71" s="18" t="s">
        <v>58</v>
      </c>
      <c r="D71" s="18" t="s">
        <v>4</v>
      </c>
      <c r="E71" s="18" t="s">
        <v>51</v>
      </c>
      <c r="F71" s="14" t="s">
        <v>19</v>
      </c>
      <c r="G71" s="15"/>
    </row>
    <row r="72" spans="1:7" s="2" customFormat="1" ht="31.2" customHeight="1" x14ac:dyDescent="0.25">
      <c r="A72" s="29" t="s">
        <v>115</v>
      </c>
      <c r="B72" s="18" t="s">
        <v>0</v>
      </c>
      <c r="C72" s="18" t="s">
        <v>58</v>
      </c>
      <c r="D72" s="18" t="s">
        <v>4</v>
      </c>
      <c r="E72" s="18" t="s">
        <v>51</v>
      </c>
      <c r="F72" s="14" t="s">
        <v>20</v>
      </c>
      <c r="G72" s="15"/>
    </row>
    <row r="73" spans="1:7" s="2" customFormat="1" ht="20.399999999999999" customHeight="1" x14ac:dyDescent="0.25">
      <c r="A73" s="29" t="s">
        <v>117</v>
      </c>
      <c r="B73" s="18" t="s">
        <v>0</v>
      </c>
      <c r="C73" s="18" t="s">
        <v>58</v>
      </c>
      <c r="D73" s="18" t="s">
        <v>4</v>
      </c>
      <c r="E73" s="18" t="s">
        <v>51</v>
      </c>
      <c r="F73" s="14" t="s">
        <v>109</v>
      </c>
      <c r="G73" s="15"/>
    </row>
    <row r="74" spans="1:7" s="2" customFormat="1" ht="31.95" customHeight="1" x14ac:dyDescent="0.25">
      <c r="A74" s="29" t="s">
        <v>121</v>
      </c>
      <c r="B74" s="18" t="s">
        <v>0</v>
      </c>
      <c r="C74" s="18" t="s">
        <v>58</v>
      </c>
      <c r="D74" s="18" t="s">
        <v>4</v>
      </c>
      <c r="E74" s="18" t="s">
        <v>51</v>
      </c>
      <c r="F74" s="14" t="s">
        <v>111</v>
      </c>
      <c r="G74" s="15"/>
    </row>
    <row r="75" spans="1:7" s="2" customFormat="1" ht="18" customHeight="1" x14ac:dyDescent="0.25">
      <c r="A75" s="29" t="s">
        <v>21</v>
      </c>
      <c r="B75" s="18" t="s">
        <v>0</v>
      </c>
      <c r="C75" s="18" t="s">
        <v>58</v>
      </c>
      <c r="D75" s="18" t="s">
        <v>4</v>
      </c>
      <c r="E75" s="18" t="s">
        <v>51</v>
      </c>
      <c r="F75" s="14" t="s">
        <v>22</v>
      </c>
      <c r="G75" s="15"/>
    </row>
    <row r="76" spans="1:7" ht="31.95" customHeight="1" x14ac:dyDescent="0.25">
      <c r="A76" s="29" t="s">
        <v>247</v>
      </c>
      <c r="B76" s="18" t="s">
        <v>0</v>
      </c>
      <c r="C76" s="18" t="s">
        <v>58</v>
      </c>
      <c r="D76" s="18" t="s">
        <v>4</v>
      </c>
      <c r="E76" s="18" t="s">
        <v>246</v>
      </c>
      <c r="F76" s="14"/>
      <c r="G76" s="15">
        <f>G77</f>
        <v>0</v>
      </c>
    </row>
    <row r="77" spans="1:7" ht="31.2" x14ac:dyDescent="0.25">
      <c r="A77" s="29" t="s">
        <v>121</v>
      </c>
      <c r="B77" s="18" t="s">
        <v>0</v>
      </c>
      <c r="C77" s="18" t="s">
        <v>58</v>
      </c>
      <c r="D77" s="18" t="s">
        <v>4</v>
      </c>
      <c r="E77" s="18" t="s">
        <v>246</v>
      </c>
      <c r="F77" s="14" t="s">
        <v>111</v>
      </c>
      <c r="G77" s="15"/>
    </row>
    <row r="78" spans="1:7" ht="16.2" customHeight="1" x14ac:dyDescent="0.25">
      <c r="A78" s="29" t="s">
        <v>276</v>
      </c>
      <c r="B78" s="18" t="s">
        <v>0</v>
      </c>
      <c r="C78" s="18" t="s">
        <v>58</v>
      </c>
      <c r="D78" s="18" t="s">
        <v>4</v>
      </c>
      <c r="E78" s="18" t="s">
        <v>183</v>
      </c>
      <c r="F78" s="14"/>
      <c r="G78" s="15">
        <f>G79</f>
        <v>0</v>
      </c>
    </row>
    <row r="79" spans="1:7" ht="31.2" x14ac:dyDescent="0.25">
      <c r="A79" s="29" t="s">
        <v>121</v>
      </c>
      <c r="B79" s="18" t="s">
        <v>0</v>
      </c>
      <c r="C79" s="18" t="s">
        <v>58</v>
      </c>
      <c r="D79" s="18" t="s">
        <v>4</v>
      </c>
      <c r="E79" s="18" t="s">
        <v>183</v>
      </c>
      <c r="F79" s="14" t="s">
        <v>111</v>
      </c>
      <c r="G79" s="15"/>
    </row>
    <row r="80" spans="1:7" ht="16.95" customHeight="1" x14ac:dyDescent="0.25">
      <c r="A80" s="29" t="s">
        <v>228</v>
      </c>
      <c r="B80" s="13" t="s">
        <v>0</v>
      </c>
      <c r="C80" s="25">
        <v>1</v>
      </c>
      <c r="D80" s="13" t="s">
        <v>4</v>
      </c>
      <c r="E80" s="13" t="s">
        <v>229</v>
      </c>
      <c r="F80" s="13"/>
      <c r="G80" s="15">
        <f>SUM(G81)</f>
        <v>0</v>
      </c>
    </row>
    <row r="81" spans="1:7" ht="32.4" customHeight="1" x14ac:dyDescent="0.25">
      <c r="A81" s="29" t="s">
        <v>115</v>
      </c>
      <c r="B81" s="13" t="s">
        <v>0</v>
      </c>
      <c r="C81" s="25">
        <v>1</v>
      </c>
      <c r="D81" s="13" t="s">
        <v>4</v>
      </c>
      <c r="E81" s="13" t="s">
        <v>229</v>
      </c>
      <c r="F81" s="13" t="s">
        <v>20</v>
      </c>
      <c r="G81" s="15"/>
    </row>
    <row r="82" spans="1:7" ht="16.95" customHeight="1" x14ac:dyDescent="0.25">
      <c r="A82" s="29" t="s">
        <v>234</v>
      </c>
      <c r="B82" s="13" t="s">
        <v>0</v>
      </c>
      <c r="C82" s="13" t="s">
        <v>58</v>
      </c>
      <c r="D82" s="13" t="s">
        <v>4</v>
      </c>
      <c r="E82" s="13" t="s">
        <v>235</v>
      </c>
      <c r="F82" s="14"/>
      <c r="G82" s="15">
        <f>SUM(G83)</f>
        <v>0</v>
      </c>
    </row>
    <row r="83" spans="1:7" ht="28.2" customHeight="1" x14ac:dyDescent="0.25">
      <c r="A83" s="29" t="s">
        <v>115</v>
      </c>
      <c r="B83" s="13" t="s">
        <v>0</v>
      </c>
      <c r="C83" s="13" t="s">
        <v>58</v>
      </c>
      <c r="D83" s="13" t="s">
        <v>4</v>
      </c>
      <c r="E83" s="13" t="s">
        <v>235</v>
      </c>
      <c r="F83" s="14" t="s">
        <v>20</v>
      </c>
      <c r="G83" s="15"/>
    </row>
    <row r="84" spans="1:7" ht="17.399999999999999" customHeight="1" x14ac:dyDescent="0.25">
      <c r="A84" s="29" t="s">
        <v>211</v>
      </c>
      <c r="B84" s="14" t="s">
        <v>0</v>
      </c>
      <c r="C84" s="16">
        <v>1</v>
      </c>
      <c r="D84" s="14" t="s">
        <v>4</v>
      </c>
      <c r="E84" s="13" t="s">
        <v>212</v>
      </c>
      <c r="F84" s="14"/>
      <c r="G84" s="15">
        <f>G85</f>
        <v>0</v>
      </c>
    </row>
    <row r="85" spans="1:7" ht="30.6" customHeight="1" x14ac:dyDescent="0.25">
      <c r="A85" s="29" t="s">
        <v>18</v>
      </c>
      <c r="B85" s="14" t="s">
        <v>0</v>
      </c>
      <c r="C85" s="16">
        <v>1</v>
      </c>
      <c r="D85" s="14" t="s">
        <v>4</v>
      </c>
      <c r="E85" s="13" t="s">
        <v>212</v>
      </c>
      <c r="F85" s="14" t="s">
        <v>19</v>
      </c>
      <c r="G85" s="15"/>
    </row>
    <row r="86" spans="1:7" ht="142.5" customHeight="1" x14ac:dyDescent="0.25">
      <c r="A86" s="30" t="s">
        <v>355</v>
      </c>
      <c r="B86" s="18" t="s">
        <v>0</v>
      </c>
      <c r="C86" s="18" t="s">
        <v>58</v>
      </c>
      <c r="D86" s="18" t="s">
        <v>4</v>
      </c>
      <c r="E86" s="14" t="s">
        <v>312</v>
      </c>
      <c r="F86" s="14"/>
      <c r="G86" s="15">
        <f>G87</f>
        <v>50465.5</v>
      </c>
    </row>
    <row r="87" spans="1:7" ht="33" customHeight="1" x14ac:dyDescent="0.25">
      <c r="A87" s="30" t="s">
        <v>121</v>
      </c>
      <c r="B87" s="18" t="s">
        <v>0</v>
      </c>
      <c r="C87" s="18" t="s">
        <v>58</v>
      </c>
      <c r="D87" s="18" t="s">
        <v>4</v>
      </c>
      <c r="E87" s="14" t="s">
        <v>312</v>
      </c>
      <c r="F87" s="14" t="s">
        <v>111</v>
      </c>
      <c r="G87" s="15">
        <v>50465.5</v>
      </c>
    </row>
    <row r="88" spans="1:7" ht="109.5" customHeight="1" x14ac:dyDescent="0.25">
      <c r="A88" s="28" t="s">
        <v>351</v>
      </c>
      <c r="B88" s="18" t="s">
        <v>0</v>
      </c>
      <c r="C88" s="18" t="s">
        <v>58</v>
      </c>
      <c r="D88" s="18" t="s">
        <v>4</v>
      </c>
      <c r="E88" s="18" t="s">
        <v>352</v>
      </c>
      <c r="F88" s="14"/>
      <c r="G88" s="15">
        <f>SUM(G89)</f>
        <v>0</v>
      </c>
    </row>
    <row r="89" spans="1:7" ht="33" customHeight="1" x14ac:dyDescent="0.25">
      <c r="A89" s="30" t="s">
        <v>121</v>
      </c>
      <c r="B89" s="18" t="s">
        <v>0</v>
      </c>
      <c r="C89" s="18" t="s">
        <v>58</v>
      </c>
      <c r="D89" s="18" t="s">
        <v>4</v>
      </c>
      <c r="E89" s="18" t="s">
        <v>352</v>
      </c>
      <c r="F89" s="14" t="s">
        <v>111</v>
      </c>
      <c r="G89" s="15"/>
    </row>
    <row r="90" spans="1:7" ht="61.95" customHeight="1" x14ac:dyDescent="0.25">
      <c r="A90" s="53" t="s">
        <v>186</v>
      </c>
      <c r="B90" s="18" t="s">
        <v>0</v>
      </c>
      <c r="C90" s="18" t="s">
        <v>58</v>
      </c>
      <c r="D90" s="18" t="s">
        <v>4</v>
      </c>
      <c r="E90" s="18" t="s">
        <v>92</v>
      </c>
      <c r="F90" s="14"/>
      <c r="G90" s="15">
        <f>SUM(G91:G93)</f>
        <v>15346</v>
      </c>
    </row>
    <row r="91" spans="1:7" ht="33.6" customHeight="1" x14ac:dyDescent="0.25">
      <c r="A91" s="29" t="s">
        <v>18</v>
      </c>
      <c r="B91" s="18" t="s">
        <v>0</v>
      </c>
      <c r="C91" s="18" t="s">
        <v>58</v>
      </c>
      <c r="D91" s="18" t="s">
        <v>4</v>
      </c>
      <c r="E91" s="18" t="s">
        <v>92</v>
      </c>
      <c r="F91" s="14" t="s">
        <v>19</v>
      </c>
      <c r="G91" s="15">
        <v>73.2</v>
      </c>
    </row>
    <row r="92" spans="1:7" ht="34.950000000000003" customHeight="1" x14ac:dyDescent="0.25">
      <c r="A92" s="29" t="s">
        <v>107</v>
      </c>
      <c r="B92" s="18" t="s">
        <v>0</v>
      </c>
      <c r="C92" s="18" t="s">
        <v>58</v>
      </c>
      <c r="D92" s="18" t="s">
        <v>4</v>
      </c>
      <c r="E92" s="18" t="s">
        <v>92</v>
      </c>
      <c r="F92" s="14" t="s">
        <v>20</v>
      </c>
      <c r="G92" s="15">
        <v>153.5</v>
      </c>
    </row>
    <row r="93" spans="1:7" ht="20.399999999999999" customHeight="1" x14ac:dyDescent="0.25">
      <c r="A93" s="29" t="s">
        <v>108</v>
      </c>
      <c r="B93" s="18" t="s">
        <v>0</v>
      </c>
      <c r="C93" s="18" t="s">
        <v>58</v>
      </c>
      <c r="D93" s="18" t="s">
        <v>4</v>
      </c>
      <c r="E93" s="18" t="s">
        <v>92</v>
      </c>
      <c r="F93" s="14" t="s">
        <v>109</v>
      </c>
      <c r="G93" s="15">
        <v>15119.3</v>
      </c>
    </row>
    <row r="94" spans="1:7" ht="63.6" customHeight="1" x14ac:dyDescent="0.25">
      <c r="A94" s="28" t="s">
        <v>187</v>
      </c>
      <c r="B94" s="18" t="s">
        <v>0</v>
      </c>
      <c r="C94" s="18" t="s">
        <v>58</v>
      </c>
      <c r="D94" s="18" t="s">
        <v>4</v>
      </c>
      <c r="E94" s="18" t="s">
        <v>86</v>
      </c>
      <c r="F94" s="14"/>
      <c r="G94" s="15">
        <f>SUM(G95:G96)</f>
        <v>1598287.5</v>
      </c>
    </row>
    <row r="95" spans="1:7" ht="49.2" customHeight="1" x14ac:dyDescent="0.25">
      <c r="A95" s="29" t="s">
        <v>113</v>
      </c>
      <c r="B95" s="18" t="s">
        <v>0</v>
      </c>
      <c r="C95" s="18" t="s">
        <v>58</v>
      </c>
      <c r="D95" s="18" t="s">
        <v>4</v>
      </c>
      <c r="E95" s="18" t="s">
        <v>86</v>
      </c>
      <c r="F95" s="14" t="s">
        <v>19</v>
      </c>
      <c r="G95" s="15">
        <f>8572.4+15047.5</f>
        <v>23619.9</v>
      </c>
    </row>
    <row r="96" spans="1:7" ht="34.950000000000003" customHeight="1" x14ac:dyDescent="0.25">
      <c r="A96" s="29" t="s">
        <v>110</v>
      </c>
      <c r="B96" s="18" t="s">
        <v>0</v>
      </c>
      <c r="C96" s="18" t="s">
        <v>58</v>
      </c>
      <c r="D96" s="18" t="s">
        <v>4</v>
      </c>
      <c r="E96" s="18" t="s">
        <v>86</v>
      </c>
      <c r="F96" s="14" t="s">
        <v>111</v>
      </c>
      <c r="G96" s="15">
        <f>571495.9+11295.2+991876.5</f>
        <v>1574667.6</v>
      </c>
    </row>
    <row r="97" spans="1:7" ht="18.600000000000001" customHeight="1" x14ac:dyDescent="0.25">
      <c r="A97" s="28" t="s">
        <v>88</v>
      </c>
      <c r="B97" s="18" t="s">
        <v>0</v>
      </c>
      <c r="C97" s="18" t="s">
        <v>58</v>
      </c>
      <c r="D97" s="18" t="s">
        <v>10</v>
      </c>
      <c r="E97" s="18"/>
      <c r="F97" s="14"/>
      <c r="G97" s="15">
        <f>SUM(G98+G108+G100+G102+G114+G111+G116+G118+G104+G106)</f>
        <v>143583.20000000001</v>
      </c>
    </row>
    <row r="98" spans="1:7" ht="33.6" customHeight="1" x14ac:dyDescent="0.25">
      <c r="A98" s="32" t="s">
        <v>141</v>
      </c>
      <c r="B98" s="18" t="s">
        <v>0</v>
      </c>
      <c r="C98" s="18" t="s">
        <v>58</v>
      </c>
      <c r="D98" s="18" t="s">
        <v>10</v>
      </c>
      <c r="E98" s="18" t="s">
        <v>89</v>
      </c>
      <c r="F98" s="14"/>
      <c r="G98" s="15">
        <f>SUM(G99:G99)</f>
        <v>0</v>
      </c>
    </row>
    <row r="99" spans="1:7" ht="33.6" customHeight="1" x14ac:dyDescent="0.25">
      <c r="A99" s="29" t="s">
        <v>110</v>
      </c>
      <c r="B99" s="18" t="s">
        <v>0</v>
      </c>
      <c r="C99" s="18" t="s">
        <v>58</v>
      </c>
      <c r="D99" s="18" t="s">
        <v>10</v>
      </c>
      <c r="E99" s="18" t="s">
        <v>89</v>
      </c>
      <c r="F99" s="14" t="s">
        <v>111</v>
      </c>
      <c r="G99" s="15"/>
    </row>
    <row r="100" spans="1:7" ht="34.200000000000003" customHeight="1" x14ac:dyDescent="0.25">
      <c r="A100" s="32" t="s">
        <v>153</v>
      </c>
      <c r="B100" s="18" t="s">
        <v>0</v>
      </c>
      <c r="C100" s="18" t="s">
        <v>58</v>
      </c>
      <c r="D100" s="18" t="s">
        <v>10</v>
      </c>
      <c r="E100" s="18" t="s">
        <v>142</v>
      </c>
      <c r="F100" s="14"/>
      <c r="G100" s="15">
        <f>SUM(G101)</f>
        <v>0</v>
      </c>
    </row>
    <row r="101" spans="1:7" ht="34.950000000000003" customHeight="1" x14ac:dyDescent="0.25">
      <c r="A101" s="29" t="s">
        <v>110</v>
      </c>
      <c r="B101" s="18" t="s">
        <v>0</v>
      </c>
      <c r="C101" s="18" t="s">
        <v>58</v>
      </c>
      <c r="D101" s="18" t="s">
        <v>10</v>
      </c>
      <c r="E101" s="18" t="s">
        <v>142</v>
      </c>
      <c r="F101" s="14" t="s">
        <v>111</v>
      </c>
      <c r="G101" s="15"/>
    </row>
    <row r="102" spans="1:7" ht="34.200000000000003" customHeight="1" x14ac:dyDescent="0.25">
      <c r="A102" s="29" t="s">
        <v>207</v>
      </c>
      <c r="B102" s="18" t="s">
        <v>0</v>
      </c>
      <c r="C102" s="18" t="s">
        <v>58</v>
      </c>
      <c r="D102" s="18" t="s">
        <v>10</v>
      </c>
      <c r="E102" s="18" t="s">
        <v>194</v>
      </c>
      <c r="F102" s="14"/>
      <c r="G102" s="15">
        <f>G103</f>
        <v>0</v>
      </c>
    </row>
    <row r="103" spans="1:7" s="2" customFormat="1" ht="34.200000000000003" customHeight="1" x14ac:dyDescent="0.25">
      <c r="A103" s="29" t="s">
        <v>110</v>
      </c>
      <c r="B103" s="18" t="s">
        <v>0</v>
      </c>
      <c r="C103" s="18" t="s">
        <v>58</v>
      </c>
      <c r="D103" s="18" t="s">
        <v>10</v>
      </c>
      <c r="E103" s="18" t="s">
        <v>194</v>
      </c>
      <c r="F103" s="14" t="s">
        <v>111</v>
      </c>
      <c r="G103" s="15"/>
    </row>
    <row r="104" spans="1:7" s="2" customFormat="1" ht="20.399999999999999" customHeight="1" x14ac:dyDescent="0.25">
      <c r="A104" s="29" t="s">
        <v>278</v>
      </c>
      <c r="B104" s="18" t="s">
        <v>0</v>
      </c>
      <c r="C104" s="18" t="s">
        <v>58</v>
      </c>
      <c r="D104" s="18" t="s">
        <v>10</v>
      </c>
      <c r="E104" s="18" t="s">
        <v>279</v>
      </c>
      <c r="F104" s="14"/>
      <c r="G104" s="15">
        <f>SUM(G105)</f>
        <v>0</v>
      </c>
    </row>
    <row r="105" spans="1:7" s="2" customFormat="1" ht="30.75" customHeight="1" x14ac:dyDescent="0.25">
      <c r="A105" s="29" t="s">
        <v>110</v>
      </c>
      <c r="B105" s="18" t="s">
        <v>0</v>
      </c>
      <c r="C105" s="18" t="s">
        <v>58</v>
      </c>
      <c r="D105" s="18" t="s">
        <v>10</v>
      </c>
      <c r="E105" s="18" t="s">
        <v>279</v>
      </c>
      <c r="F105" s="14" t="s">
        <v>111</v>
      </c>
      <c r="G105" s="15"/>
    </row>
    <row r="106" spans="1:7" s="2" customFormat="1" ht="32.4" customHeight="1" x14ac:dyDescent="0.25">
      <c r="A106" s="29" t="s">
        <v>291</v>
      </c>
      <c r="B106" s="18" t="s">
        <v>0</v>
      </c>
      <c r="C106" s="18" t="s">
        <v>58</v>
      </c>
      <c r="D106" s="18" t="s">
        <v>10</v>
      </c>
      <c r="E106" s="18" t="s">
        <v>290</v>
      </c>
      <c r="F106" s="14"/>
      <c r="G106" s="15">
        <f>G107</f>
        <v>0</v>
      </c>
    </row>
    <row r="107" spans="1:7" s="2" customFormat="1" ht="33.75" customHeight="1" x14ac:dyDescent="0.25">
      <c r="A107" s="29" t="s">
        <v>110</v>
      </c>
      <c r="B107" s="18" t="s">
        <v>0</v>
      </c>
      <c r="C107" s="18" t="s">
        <v>58</v>
      </c>
      <c r="D107" s="18" t="s">
        <v>10</v>
      </c>
      <c r="E107" s="18" t="s">
        <v>290</v>
      </c>
      <c r="F107" s="14" t="s">
        <v>111</v>
      </c>
      <c r="G107" s="15"/>
    </row>
    <row r="108" spans="1:7" s="2" customFormat="1" ht="126" customHeight="1" x14ac:dyDescent="0.25">
      <c r="A108" s="53" t="s">
        <v>345</v>
      </c>
      <c r="B108" s="18" t="s">
        <v>0</v>
      </c>
      <c r="C108" s="18" t="s">
        <v>58</v>
      </c>
      <c r="D108" s="18" t="s">
        <v>10</v>
      </c>
      <c r="E108" s="18" t="s">
        <v>90</v>
      </c>
      <c r="F108" s="14"/>
      <c r="G108" s="15">
        <f>SUM(G109:G110)</f>
        <v>38112.1</v>
      </c>
    </row>
    <row r="109" spans="1:7" s="2" customFormat="1" ht="33.6" customHeight="1" x14ac:dyDescent="0.25">
      <c r="A109" s="29" t="s">
        <v>18</v>
      </c>
      <c r="B109" s="18" t="s">
        <v>0</v>
      </c>
      <c r="C109" s="18" t="s">
        <v>58</v>
      </c>
      <c r="D109" s="18" t="s">
        <v>10</v>
      </c>
      <c r="E109" s="18" t="s">
        <v>90</v>
      </c>
      <c r="F109" s="14" t="s">
        <v>19</v>
      </c>
      <c r="G109" s="15">
        <v>563.20000000000005</v>
      </c>
    </row>
    <row r="110" spans="1:7" s="2" customFormat="1" ht="31.95" customHeight="1" x14ac:dyDescent="0.25">
      <c r="A110" s="29" t="s">
        <v>110</v>
      </c>
      <c r="B110" s="18" t="s">
        <v>0</v>
      </c>
      <c r="C110" s="18" t="s">
        <v>58</v>
      </c>
      <c r="D110" s="18" t="s">
        <v>10</v>
      </c>
      <c r="E110" s="18" t="s">
        <v>90</v>
      </c>
      <c r="F110" s="14" t="s">
        <v>111</v>
      </c>
      <c r="G110" s="15">
        <v>37548.9</v>
      </c>
    </row>
    <row r="111" spans="1:7" s="2" customFormat="1" ht="80.400000000000006" customHeight="1" x14ac:dyDescent="0.25">
      <c r="A111" s="51" t="s">
        <v>478</v>
      </c>
      <c r="B111" s="18" t="s">
        <v>0</v>
      </c>
      <c r="C111" s="18" t="s">
        <v>58</v>
      </c>
      <c r="D111" s="18" t="s">
        <v>10</v>
      </c>
      <c r="E111" s="18" t="s">
        <v>245</v>
      </c>
      <c r="F111" s="14"/>
      <c r="G111" s="15">
        <f>SUM(G112+G113)</f>
        <v>2105.4</v>
      </c>
    </row>
    <row r="112" spans="1:7" s="2" customFormat="1" ht="51" customHeight="1" x14ac:dyDescent="0.25">
      <c r="A112" s="29" t="s">
        <v>114</v>
      </c>
      <c r="B112" s="18" t="s">
        <v>0</v>
      </c>
      <c r="C112" s="18" t="s">
        <v>58</v>
      </c>
      <c r="D112" s="18" t="s">
        <v>10</v>
      </c>
      <c r="E112" s="18" t="s">
        <v>245</v>
      </c>
      <c r="F112" s="14" t="s">
        <v>19</v>
      </c>
      <c r="G112" s="15">
        <v>31.1</v>
      </c>
    </row>
    <row r="113" spans="1:7" s="2" customFormat="1" ht="33.6" customHeight="1" x14ac:dyDescent="0.25">
      <c r="A113" s="29" t="s">
        <v>110</v>
      </c>
      <c r="B113" s="18" t="s">
        <v>0</v>
      </c>
      <c r="C113" s="18" t="s">
        <v>58</v>
      </c>
      <c r="D113" s="18" t="s">
        <v>10</v>
      </c>
      <c r="E113" s="18" t="s">
        <v>245</v>
      </c>
      <c r="F113" s="14" t="s">
        <v>111</v>
      </c>
      <c r="G113" s="15">
        <v>2074.3000000000002</v>
      </c>
    </row>
    <row r="114" spans="1:7" s="2" customFormat="1" ht="46.95" customHeight="1" x14ac:dyDescent="0.25">
      <c r="A114" s="51" t="s">
        <v>479</v>
      </c>
      <c r="B114" s="18" t="s">
        <v>0</v>
      </c>
      <c r="C114" s="18" t="s">
        <v>58</v>
      </c>
      <c r="D114" s="18" t="s">
        <v>10</v>
      </c>
      <c r="E114" s="18" t="s">
        <v>210</v>
      </c>
      <c r="F114" s="14"/>
      <c r="G114" s="15">
        <f>G115</f>
        <v>94399.5</v>
      </c>
    </row>
    <row r="115" spans="1:7" s="2" customFormat="1" ht="29.4" customHeight="1" x14ac:dyDescent="0.25">
      <c r="A115" s="29" t="s">
        <v>110</v>
      </c>
      <c r="B115" s="18" t="s">
        <v>0</v>
      </c>
      <c r="C115" s="18" t="s">
        <v>58</v>
      </c>
      <c r="D115" s="18" t="s">
        <v>10</v>
      </c>
      <c r="E115" s="18" t="s">
        <v>210</v>
      </c>
      <c r="F115" s="14" t="s">
        <v>111</v>
      </c>
      <c r="G115" s="15">
        <v>94399.5</v>
      </c>
    </row>
    <row r="116" spans="1:7" s="2" customFormat="1" ht="46.95" customHeight="1" x14ac:dyDescent="0.25">
      <c r="A116" s="29" t="s">
        <v>353</v>
      </c>
      <c r="B116" s="18" t="s">
        <v>0</v>
      </c>
      <c r="C116" s="18" t="s">
        <v>58</v>
      </c>
      <c r="D116" s="18" t="s">
        <v>10</v>
      </c>
      <c r="E116" s="18" t="s">
        <v>242</v>
      </c>
      <c r="F116" s="14"/>
      <c r="G116" s="15">
        <f>SUM(G117)</f>
        <v>8966.2000000000007</v>
      </c>
    </row>
    <row r="117" spans="1:7" s="2" customFormat="1" ht="34.200000000000003" customHeight="1" x14ac:dyDescent="0.25">
      <c r="A117" s="29" t="s">
        <v>110</v>
      </c>
      <c r="B117" s="18" t="s">
        <v>0</v>
      </c>
      <c r="C117" s="18" t="s">
        <v>58</v>
      </c>
      <c r="D117" s="18" t="s">
        <v>10</v>
      </c>
      <c r="E117" s="18" t="s">
        <v>242</v>
      </c>
      <c r="F117" s="14" t="s">
        <v>111</v>
      </c>
      <c r="G117" s="15">
        <v>8966.2000000000007</v>
      </c>
    </row>
    <row r="118" spans="1:7" s="2" customFormat="1" ht="61.95" customHeight="1" x14ac:dyDescent="0.25">
      <c r="A118" s="29" t="s">
        <v>306</v>
      </c>
      <c r="B118" s="18" t="s">
        <v>0</v>
      </c>
      <c r="C118" s="18" t="s">
        <v>58</v>
      </c>
      <c r="D118" s="18" t="s">
        <v>10</v>
      </c>
      <c r="E118" s="18" t="s">
        <v>219</v>
      </c>
      <c r="F118" s="14"/>
      <c r="G118" s="15">
        <f>G119</f>
        <v>0</v>
      </c>
    </row>
    <row r="119" spans="1:7" s="2" customFormat="1" ht="30.6" customHeight="1" x14ac:dyDescent="0.25">
      <c r="A119" s="29" t="s">
        <v>110</v>
      </c>
      <c r="B119" s="18" t="s">
        <v>0</v>
      </c>
      <c r="C119" s="18" t="s">
        <v>58</v>
      </c>
      <c r="D119" s="18" t="s">
        <v>10</v>
      </c>
      <c r="E119" s="18" t="s">
        <v>219</v>
      </c>
      <c r="F119" s="14" t="s">
        <v>111</v>
      </c>
      <c r="G119" s="15"/>
    </row>
    <row r="120" spans="1:7" s="2" customFormat="1" ht="55.95" customHeight="1" x14ac:dyDescent="0.25">
      <c r="A120" s="29" t="s">
        <v>426</v>
      </c>
      <c r="B120" s="18" t="s">
        <v>222</v>
      </c>
      <c r="C120" s="18" t="s">
        <v>58</v>
      </c>
      <c r="D120" s="18" t="s">
        <v>5</v>
      </c>
      <c r="E120" s="18"/>
      <c r="F120" s="14"/>
      <c r="G120" s="15">
        <f>G121</f>
        <v>0</v>
      </c>
    </row>
    <row r="121" spans="1:7" s="2" customFormat="1" ht="49.95" customHeight="1" x14ac:dyDescent="0.25">
      <c r="A121" s="29" t="s">
        <v>427</v>
      </c>
      <c r="B121" s="18" t="s">
        <v>0</v>
      </c>
      <c r="C121" s="18" t="s">
        <v>58</v>
      </c>
      <c r="D121" s="18" t="s">
        <v>5</v>
      </c>
      <c r="E121" s="18" t="s">
        <v>223</v>
      </c>
      <c r="F121" s="14"/>
      <c r="G121" s="15">
        <f>G122</f>
        <v>0</v>
      </c>
    </row>
    <row r="122" spans="1:7" s="2" customFormat="1" ht="19.95" customHeight="1" x14ac:dyDescent="0.25">
      <c r="A122" s="29" t="s">
        <v>9</v>
      </c>
      <c r="B122" s="18" t="s">
        <v>0</v>
      </c>
      <c r="C122" s="18" t="s">
        <v>58</v>
      </c>
      <c r="D122" s="18" t="s">
        <v>5</v>
      </c>
      <c r="E122" s="18" t="s">
        <v>223</v>
      </c>
      <c r="F122" s="14" t="s">
        <v>25</v>
      </c>
      <c r="G122" s="15"/>
    </row>
    <row r="123" spans="1:7" s="2" customFormat="1" ht="50.4" customHeight="1" x14ac:dyDescent="0.25">
      <c r="A123" s="29" t="s">
        <v>192</v>
      </c>
      <c r="B123" s="18" t="s">
        <v>0</v>
      </c>
      <c r="C123" s="18" t="s">
        <v>58</v>
      </c>
      <c r="D123" s="18" t="s">
        <v>7</v>
      </c>
      <c r="E123" s="18"/>
      <c r="F123" s="14"/>
      <c r="G123" s="15">
        <f>G124</f>
        <v>0</v>
      </c>
    </row>
    <row r="124" spans="1:7" s="2" customFormat="1" ht="19.95" customHeight="1" x14ac:dyDescent="0.25">
      <c r="A124" s="29" t="s">
        <v>337</v>
      </c>
      <c r="B124" s="18" t="s">
        <v>0</v>
      </c>
      <c r="C124" s="18" t="s">
        <v>58</v>
      </c>
      <c r="D124" s="18" t="s">
        <v>7</v>
      </c>
      <c r="E124" s="18" t="s">
        <v>336</v>
      </c>
      <c r="F124" s="14"/>
      <c r="G124" s="15">
        <f>G125+G126</f>
        <v>0</v>
      </c>
    </row>
    <row r="125" spans="1:7" s="2" customFormat="1" ht="33" customHeight="1" x14ac:dyDescent="0.25">
      <c r="A125" s="29" t="s">
        <v>18</v>
      </c>
      <c r="B125" s="18" t="s">
        <v>0</v>
      </c>
      <c r="C125" s="18" t="s">
        <v>58</v>
      </c>
      <c r="D125" s="18" t="s">
        <v>7</v>
      </c>
      <c r="E125" s="18" t="s">
        <v>336</v>
      </c>
      <c r="F125" s="14" t="s">
        <v>19</v>
      </c>
      <c r="G125" s="15"/>
    </row>
    <row r="126" spans="1:7" s="2" customFormat="1" ht="31.2" customHeight="1" x14ac:dyDescent="0.25">
      <c r="A126" s="29" t="s">
        <v>116</v>
      </c>
      <c r="B126" s="18" t="s">
        <v>0</v>
      </c>
      <c r="C126" s="18" t="s">
        <v>58</v>
      </c>
      <c r="D126" s="18" t="s">
        <v>7</v>
      </c>
      <c r="E126" s="18" t="s">
        <v>336</v>
      </c>
      <c r="F126" s="14" t="s">
        <v>111</v>
      </c>
      <c r="G126" s="15"/>
    </row>
    <row r="127" spans="1:7" s="2" customFormat="1" ht="31.2" customHeight="1" x14ac:dyDescent="0.25">
      <c r="A127" s="51" t="s">
        <v>481</v>
      </c>
      <c r="B127" s="18" t="s">
        <v>0</v>
      </c>
      <c r="C127" s="18" t="s">
        <v>58</v>
      </c>
      <c r="D127" s="18" t="s">
        <v>480</v>
      </c>
      <c r="E127" s="18"/>
      <c r="F127" s="14"/>
      <c r="G127" s="15">
        <f>SUM(G128)</f>
        <v>4161.6000000000004</v>
      </c>
    </row>
    <row r="128" spans="1:7" s="2" customFormat="1" ht="60.75" customHeight="1" x14ac:dyDescent="0.25">
      <c r="A128" s="51" t="s">
        <v>203</v>
      </c>
      <c r="B128" s="18" t="s">
        <v>0</v>
      </c>
      <c r="C128" s="18" t="s">
        <v>58</v>
      </c>
      <c r="D128" s="18" t="s">
        <v>480</v>
      </c>
      <c r="E128" s="13" t="s">
        <v>204</v>
      </c>
      <c r="F128" s="13"/>
      <c r="G128" s="15">
        <f>SUM(G129:G130)</f>
        <v>4161.6000000000004</v>
      </c>
    </row>
    <row r="129" spans="1:7" s="2" customFormat="1" ht="31.2" customHeight="1" x14ac:dyDescent="0.25">
      <c r="A129" s="29" t="s">
        <v>114</v>
      </c>
      <c r="B129" s="18" t="s">
        <v>0</v>
      </c>
      <c r="C129" s="18" t="s">
        <v>58</v>
      </c>
      <c r="D129" s="18" t="s">
        <v>480</v>
      </c>
      <c r="E129" s="13" t="s">
        <v>204</v>
      </c>
      <c r="F129" s="13" t="s">
        <v>19</v>
      </c>
      <c r="G129" s="15">
        <v>61.5</v>
      </c>
    </row>
    <row r="130" spans="1:7" s="2" customFormat="1" ht="31.2" customHeight="1" x14ac:dyDescent="0.25">
      <c r="A130" s="30" t="s">
        <v>116</v>
      </c>
      <c r="B130" s="18" t="s">
        <v>0</v>
      </c>
      <c r="C130" s="18" t="s">
        <v>58</v>
      </c>
      <c r="D130" s="18" t="s">
        <v>480</v>
      </c>
      <c r="E130" s="13" t="s">
        <v>204</v>
      </c>
      <c r="F130" s="13" t="s">
        <v>111</v>
      </c>
      <c r="G130" s="15">
        <v>4100.1000000000004</v>
      </c>
    </row>
    <row r="131" spans="1:7" s="2" customFormat="1" ht="31.5" customHeight="1" x14ac:dyDescent="0.25">
      <c r="A131" s="29" t="s">
        <v>441</v>
      </c>
      <c r="B131" s="18" t="s">
        <v>0</v>
      </c>
      <c r="C131" s="18" t="s">
        <v>58</v>
      </c>
      <c r="D131" s="18" t="s">
        <v>286</v>
      </c>
      <c r="E131" s="18"/>
      <c r="F131" s="14"/>
      <c r="G131" s="15">
        <f>SUM(G134+G132)</f>
        <v>0</v>
      </c>
    </row>
    <row r="132" spans="1:7" s="2" customFormat="1" ht="48" customHeight="1" x14ac:dyDescent="0.25">
      <c r="A132" s="29" t="s">
        <v>288</v>
      </c>
      <c r="B132" s="18" t="s">
        <v>0</v>
      </c>
      <c r="C132" s="18" t="s">
        <v>58</v>
      </c>
      <c r="D132" s="18" t="s">
        <v>286</v>
      </c>
      <c r="E132" s="18" t="s">
        <v>289</v>
      </c>
      <c r="F132" s="14"/>
      <c r="G132" s="15">
        <f>SUM(G133)</f>
        <v>0</v>
      </c>
    </row>
    <row r="133" spans="1:7" s="2" customFormat="1" ht="34.950000000000003" customHeight="1" x14ac:dyDescent="0.25">
      <c r="A133" s="29" t="s">
        <v>110</v>
      </c>
      <c r="B133" s="18" t="s">
        <v>0</v>
      </c>
      <c r="C133" s="18" t="s">
        <v>58</v>
      </c>
      <c r="D133" s="18" t="s">
        <v>286</v>
      </c>
      <c r="E133" s="18" t="s">
        <v>289</v>
      </c>
      <c r="F133" s="14" t="s">
        <v>111</v>
      </c>
      <c r="G133" s="15"/>
    </row>
    <row r="134" spans="1:7" s="2" customFormat="1" ht="51.6" customHeight="1" x14ac:dyDescent="0.25">
      <c r="A134" s="29" t="s">
        <v>285</v>
      </c>
      <c r="B134" s="18" t="s">
        <v>0</v>
      </c>
      <c r="C134" s="18" t="s">
        <v>58</v>
      </c>
      <c r="D134" s="18" t="s">
        <v>286</v>
      </c>
      <c r="E134" s="18" t="s">
        <v>287</v>
      </c>
      <c r="F134" s="14"/>
      <c r="G134" s="15">
        <f>SUM(G135)</f>
        <v>0</v>
      </c>
    </row>
    <row r="135" spans="1:7" s="2" customFormat="1" ht="32.4" customHeight="1" x14ac:dyDescent="0.25">
      <c r="A135" s="29" t="s">
        <v>110</v>
      </c>
      <c r="B135" s="18" t="s">
        <v>0</v>
      </c>
      <c r="C135" s="18" t="s">
        <v>58</v>
      </c>
      <c r="D135" s="18" t="s">
        <v>286</v>
      </c>
      <c r="E135" s="18" t="s">
        <v>287</v>
      </c>
      <c r="F135" s="14" t="s">
        <v>111</v>
      </c>
      <c r="G135" s="15"/>
    </row>
    <row r="136" spans="1:7" s="2" customFormat="1" x14ac:dyDescent="0.25">
      <c r="A136" s="28" t="s">
        <v>452</v>
      </c>
      <c r="B136" s="13" t="s">
        <v>1</v>
      </c>
      <c r="C136" s="13"/>
      <c r="D136" s="13"/>
      <c r="E136" s="13"/>
      <c r="F136" s="14"/>
      <c r="G136" s="15">
        <f>SUM(G137)</f>
        <v>11784608</v>
      </c>
    </row>
    <row r="137" spans="1:7" s="2" customFormat="1" ht="31.2" x14ac:dyDescent="0.25">
      <c r="A137" s="28" t="s">
        <v>75</v>
      </c>
      <c r="B137" s="13" t="s">
        <v>1</v>
      </c>
      <c r="C137" s="13" t="s">
        <v>58</v>
      </c>
      <c r="D137" s="13"/>
      <c r="E137" s="13"/>
      <c r="F137" s="14"/>
      <c r="G137" s="15">
        <f>SUM(G138+G166+G175)</f>
        <v>11784608</v>
      </c>
    </row>
    <row r="138" spans="1:7" s="2" customFormat="1" ht="46.8" x14ac:dyDescent="0.25">
      <c r="A138" s="28" t="s">
        <v>76</v>
      </c>
      <c r="B138" s="13" t="s">
        <v>1</v>
      </c>
      <c r="C138" s="13" t="s">
        <v>58</v>
      </c>
      <c r="D138" s="13" t="s">
        <v>0</v>
      </c>
      <c r="E138" s="13"/>
      <c r="F138" s="14"/>
      <c r="G138" s="15">
        <f>SUM(G161+G139+G143+G147+G153+G155+G157+G151+G159+G164)</f>
        <v>11784608</v>
      </c>
    </row>
    <row r="139" spans="1:7" s="2" customFormat="1" ht="46.8" x14ac:dyDescent="0.25">
      <c r="A139" s="31" t="s">
        <v>106</v>
      </c>
      <c r="B139" s="13" t="s">
        <v>1</v>
      </c>
      <c r="C139" s="13" t="s">
        <v>58</v>
      </c>
      <c r="D139" s="13" t="s">
        <v>0</v>
      </c>
      <c r="E139" s="13" t="s">
        <v>51</v>
      </c>
      <c r="F139" s="14"/>
      <c r="G139" s="15">
        <f>SUM(G140:G142)</f>
        <v>0</v>
      </c>
    </row>
    <row r="140" spans="1:7" s="2" customFormat="1" ht="46.8" x14ac:dyDescent="0.25">
      <c r="A140" s="29" t="s">
        <v>114</v>
      </c>
      <c r="B140" s="13" t="s">
        <v>1</v>
      </c>
      <c r="C140" s="13" t="s">
        <v>58</v>
      </c>
      <c r="D140" s="13" t="s">
        <v>0</v>
      </c>
      <c r="E140" s="13" t="s">
        <v>51</v>
      </c>
      <c r="F140" s="14" t="s">
        <v>19</v>
      </c>
      <c r="G140" s="15"/>
    </row>
    <row r="141" spans="1:7" s="2" customFormat="1" ht="31.2" x14ac:dyDescent="0.25">
      <c r="A141" s="29" t="s">
        <v>115</v>
      </c>
      <c r="B141" s="13" t="s">
        <v>1</v>
      </c>
      <c r="C141" s="13" t="s">
        <v>58</v>
      </c>
      <c r="D141" s="13" t="s">
        <v>0</v>
      </c>
      <c r="E141" s="13" t="s">
        <v>51</v>
      </c>
      <c r="F141" s="14" t="s">
        <v>20</v>
      </c>
      <c r="G141" s="15"/>
    </row>
    <row r="142" spans="1:7" s="2" customFormat="1" x14ac:dyDescent="0.25">
      <c r="A142" s="29" t="s">
        <v>21</v>
      </c>
      <c r="B142" s="13" t="s">
        <v>1</v>
      </c>
      <c r="C142" s="13" t="s">
        <v>58</v>
      </c>
      <c r="D142" s="13" t="s">
        <v>0</v>
      </c>
      <c r="E142" s="13" t="s">
        <v>51</v>
      </c>
      <c r="F142" s="14" t="s">
        <v>22</v>
      </c>
      <c r="G142" s="15"/>
    </row>
    <row r="143" spans="1:7" s="2" customFormat="1" ht="31.2" x14ac:dyDescent="0.25">
      <c r="A143" s="29" t="s">
        <v>216</v>
      </c>
      <c r="B143" s="13" t="s">
        <v>1</v>
      </c>
      <c r="C143" s="13" t="s">
        <v>58</v>
      </c>
      <c r="D143" s="13" t="s">
        <v>0</v>
      </c>
      <c r="E143" s="13" t="s">
        <v>214</v>
      </c>
      <c r="F143" s="14"/>
      <c r="G143" s="15">
        <f>G144+G146+G145</f>
        <v>0</v>
      </c>
    </row>
    <row r="144" spans="1:7" s="2" customFormat="1" ht="31.2" x14ac:dyDescent="0.25">
      <c r="A144" s="29" t="s">
        <v>115</v>
      </c>
      <c r="B144" s="13" t="s">
        <v>1</v>
      </c>
      <c r="C144" s="13" t="s">
        <v>58</v>
      </c>
      <c r="D144" s="13" t="s">
        <v>0</v>
      </c>
      <c r="E144" s="13" t="s">
        <v>214</v>
      </c>
      <c r="F144" s="14" t="s">
        <v>20</v>
      </c>
      <c r="G144" s="15"/>
    </row>
    <row r="145" spans="1:7" s="2" customFormat="1" ht="31.2" x14ac:dyDescent="0.25">
      <c r="A145" s="29" t="s">
        <v>118</v>
      </c>
      <c r="B145" s="13" t="s">
        <v>1</v>
      </c>
      <c r="C145" s="13" t="s">
        <v>58</v>
      </c>
      <c r="D145" s="13" t="s">
        <v>0</v>
      </c>
      <c r="E145" s="13" t="s">
        <v>214</v>
      </c>
      <c r="F145" s="14" t="s">
        <v>119</v>
      </c>
      <c r="G145" s="15"/>
    </row>
    <row r="146" spans="1:7" s="2" customFormat="1" ht="31.2" x14ac:dyDescent="0.25">
      <c r="A146" s="29" t="s">
        <v>121</v>
      </c>
      <c r="B146" s="13" t="s">
        <v>1</v>
      </c>
      <c r="C146" s="13" t="s">
        <v>58</v>
      </c>
      <c r="D146" s="13" t="s">
        <v>0</v>
      </c>
      <c r="E146" s="13" t="s">
        <v>214</v>
      </c>
      <c r="F146" s="14" t="s">
        <v>111</v>
      </c>
      <c r="G146" s="15"/>
    </row>
    <row r="147" spans="1:7" s="2" customFormat="1" ht="124.8" x14ac:dyDescent="0.25">
      <c r="A147" s="29" t="s">
        <v>466</v>
      </c>
      <c r="B147" s="13" t="s">
        <v>1</v>
      </c>
      <c r="C147" s="13" t="s">
        <v>58</v>
      </c>
      <c r="D147" s="13" t="s">
        <v>0</v>
      </c>
      <c r="E147" s="13" t="s">
        <v>333</v>
      </c>
      <c r="F147" s="14"/>
      <c r="G147" s="15">
        <f>SUM(G148)</f>
        <v>28250</v>
      </c>
    </row>
    <row r="148" spans="1:7" s="2" customFormat="1" ht="31.2" x14ac:dyDescent="0.25">
      <c r="A148" s="29" t="s">
        <v>118</v>
      </c>
      <c r="B148" s="13" t="s">
        <v>1</v>
      </c>
      <c r="C148" s="13" t="s">
        <v>58</v>
      </c>
      <c r="D148" s="13" t="s">
        <v>0</v>
      </c>
      <c r="E148" s="13" t="s">
        <v>333</v>
      </c>
      <c r="F148" s="14" t="s">
        <v>119</v>
      </c>
      <c r="G148" s="15">
        <v>28250</v>
      </c>
    </row>
    <row r="149" spans="1:7" s="2" customFormat="1" ht="33" customHeight="1" x14ac:dyDescent="0.25">
      <c r="A149" s="29" t="s">
        <v>323</v>
      </c>
      <c r="B149" s="13" t="s">
        <v>1</v>
      </c>
      <c r="C149" s="13" t="s">
        <v>58</v>
      </c>
      <c r="D149" s="13" t="s">
        <v>0</v>
      </c>
      <c r="E149" s="13" t="s">
        <v>259</v>
      </c>
      <c r="F149" s="14"/>
      <c r="G149" s="15">
        <f>SUM(G150)</f>
        <v>0</v>
      </c>
    </row>
    <row r="150" spans="1:7" s="2" customFormat="1" ht="31.2" x14ac:dyDescent="0.25">
      <c r="A150" s="29" t="s">
        <v>121</v>
      </c>
      <c r="B150" s="13" t="s">
        <v>1</v>
      </c>
      <c r="C150" s="13" t="s">
        <v>58</v>
      </c>
      <c r="D150" s="13" t="s">
        <v>0</v>
      </c>
      <c r="E150" s="13" t="s">
        <v>259</v>
      </c>
      <c r="F150" s="14" t="s">
        <v>111</v>
      </c>
      <c r="G150" s="15"/>
    </row>
    <row r="151" spans="1:7" s="2" customFormat="1" x14ac:dyDescent="0.25">
      <c r="A151" s="51" t="s">
        <v>474</v>
      </c>
      <c r="B151" s="13" t="s">
        <v>1</v>
      </c>
      <c r="C151" s="13" t="s">
        <v>58</v>
      </c>
      <c r="D151" s="13" t="s">
        <v>0</v>
      </c>
      <c r="E151" s="13" t="s">
        <v>472</v>
      </c>
      <c r="F151" s="14"/>
      <c r="G151" s="15">
        <f>SUM(G152)</f>
        <v>11054174.199999999</v>
      </c>
    </row>
    <row r="152" spans="1:7" s="2" customFormat="1" ht="31.2" x14ac:dyDescent="0.25">
      <c r="A152" s="29" t="s">
        <v>118</v>
      </c>
      <c r="B152" s="13" t="s">
        <v>1</v>
      </c>
      <c r="C152" s="13" t="s">
        <v>58</v>
      </c>
      <c r="D152" s="13" t="s">
        <v>0</v>
      </c>
      <c r="E152" s="13" t="s">
        <v>472</v>
      </c>
      <c r="F152" s="14" t="s">
        <v>119</v>
      </c>
      <c r="G152" s="15">
        <v>11054174.199999999</v>
      </c>
    </row>
    <row r="153" spans="1:7" s="2" customFormat="1" ht="93.6" x14ac:dyDescent="0.25">
      <c r="A153" s="28" t="s">
        <v>346</v>
      </c>
      <c r="B153" s="13" t="s">
        <v>1</v>
      </c>
      <c r="C153" s="13" t="s">
        <v>58</v>
      </c>
      <c r="D153" s="13" t="s">
        <v>0</v>
      </c>
      <c r="E153" s="13" t="s">
        <v>328</v>
      </c>
      <c r="F153" s="14"/>
      <c r="G153" s="15">
        <f>G154</f>
        <v>0</v>
      </c>
    </row>
    <row r="154" spans="1:7" s="2" customFormat="1" ht="31.2" x14ac:dyDescent="0.25">
      <c r="A154" s="29" t="s">
        <v>118</v>
      </c>
      <c r="B154" s="13" t="s">
        <v>1</v>
      </c>
      <c r="C154" s="13" t="s">
        <v>58</v>
      </c>
      <c r="D154" s="13" t="s">
        <v>0</v>
      </c>
      <c r="E154" s="13" t="s">
        <v>328</v>
      </c>
      <c r="F154" s="14" t="s">
        <v>119</v>
      </c>
      <c r="G154" s="15"/>
    </row>
    <row r="155" spans="1:7" s="2" customFormat="1" ht="31.2" x14ac:dyDescent="0.25">
      <c r="A155" s="28" t="s">
        <v>310</v>
      </c>
      <c r="B155" s="13" t="s">
        <v>1</v>
      </c>
      <c r="C155" s="13" t="s">
        <v>58</v>
      </c>
      <c r="D155" s="13" t="s">
        <v>0</v>
      </c>
      <c r="E155" s="13" t="s">
        <v>311</v>
      </c>
      <c r="F155" s="14"/>
      <c r="G155" s="15">
        <f>G156</f>
        <v>0</v>
      </c>
    </row>
    <row r="156" spans="1:7" s="2" customFormat="1" ht="31.2" x14ac:dyDescent="0.25">
      <c r="A156" s="29" t="s">
        <v>118</v>
      </c>
      <c r="B156" s="13" t="s">
        <v>1</v>
      </c>
      <c r="C156" s="13" t="s">
        <v>58</v>
      </c>
      <c r="D156" s="13" t="s">
        <v>0</v>
      </c>
      <c r="E156" s="13" t="s">
        <v>311</v>
      </c>
      <c r="F156" s="14" t="s">
        <v>119</v>
      </c>
      <c r="G156" s="15"/>
    </row>
    <row r="157" spans="1:7" s="2" customFormat="1" ht="46.8" x14ac:dyDescent="0.25">
      <c r="A157" s="51" t="s">
        <v>483</v>
      </c>
      <c r="B157" s="13" t="s">
        <v>1</v>
      </c>
      <c r="C157" s="13" t="s">
        <v>58</v>
      </c>
      <c r="D157" s="13" t="s">
        <v>0</v>
      </c>
      <c r="E157" s="13" t="s">
        <v>482</v>
      </c>
      <c r="F157" s="14"/>
      <c r="G157" s="15">
        <f>SUM(G158)</f>
        <v>8711.1</v>
      </c>
    </row>
    <row r="158" spans="1:7" s="2" customFormat="1" ht="31.2" x14ac:dyDescent="0.25">
      <c r="A158" s="29" t="s">
        <v>118</v>
      </c>
      <c r="B158" s="13" t="s">
        <v>1</v>
      </c>
      <c r="C158" s="13" t="s">
        <v>58</v>
      </c>
      <c r="D158" s="13" t="s">
        <v>0</v>
      </c>
      <c r="E158" s="13" t="s">
        <v>482</v>
      </c>
      <c r="F158" s="14" t="s">
        <v>119</v>
      </c>
      <c r="G158" s="15">
        <v>8711.1</v>
      </c>
    </row>
    <row r="159" spans="1:7" s="2" customFormat="1" x14ac:dyDescent="0.25">
      <c r="A159" s="51" t="s">
        <v>475</v>
      </c>
      <c r="B159" s="13" t="s">
        <v>1</v>
      </c>
      <c r="C159" s="13" t="s">
        <v>58</v>
      </c>
      <c r="D159" s="13" t="s">
        <v>0</v>
      </c>
      <c r="E159" s="13" t="s">
        <v>471</v>
      </c>
      <c r="F159" s="14"/>
      <c r="G159" s="15">
        <f>SUM(G160)</f>
        <v>30000</v>
      </c>
    </row>
    <row r="160" spans="1:7" s="2" customFormat="1" ht="31.2" x14ac:dyDescent="0.25">
      <c r="A160" s="29" t="s">
        <v>118</v>
      </c>
      <c r="B160" s="13" t="s">
        <v>1</v>
      </c>
      <c r="C160" s="13" t="s">
        <v>58</v>
      </c>
      <c r="D160" s="13" t="s">
        <v>0</v>
      </c>
      <c r="E160" s="13" t="s">
        <v>471</v>
      </c>
      <c r="F160" s="14" t="s">
        <v>119</v>
      </c>
      <c r="G160" s="15">
        <v>30000</v>
      </c>
    </row>
    <row r="161" spans="1:7" s="2" customFormat="1" ht="95.25" customHeight="1" x14ac:dyDescent="0.25">
      <c r="A161" s="53" t="s">
        <v>469</v>
      </c>
      <c r="B161" s="13" t="s">
        <v>1</v>
      </c>
      <c r="C161" s="13" t="s">
        <v>58</v>
      </c>
      <c r="D161" s="13" t="s">
        <v>0</v>
      </c>
      <c r="E161" s="13" t="s">
        <v>213</v>
      </c>
      <c r="F161" s="14"/>
      <c r="G161" s="15">
        <f>G162+G163</f>
        <v>484780.9</v>
      </c>
    </row>
    <row r="162" spans="1:7" s="2" customFormat="1" ht="33.6" customHeight="1" x14ac:dyDescent="0.25">
      <c r="A162" s="29" t="s">
        <v>115</v>
      </c>
      <c r="B162" s="13" t="s">
        <v>1</v>
      </c>
      <c r="C162" s="13" t="s">
        <v>58</v>
      </c>
      <c r="D162" s="13" t="s">
        <v>0</v>
      </c>
      <c r="E162" s="13" t="s">
        <v>213</v>
      </c>
      <c r="F162" s="14" t="s">
        <v>20</v>
      </c>
      <c r="G162" s="15"/>
    </row>
    <row r="163" spans="1:7" s="2" customFormat="1" ht="30.6" customHeight="1" x14ac:dyDescent="0.25">
      <c r="A163" s="29" t="s">
        <v>118</v>
      </c>
      <c r="B163" s="13" t="s">
        <v>1</v>
      </c>
      <c r="C163" s="13" t="s">
        <v>58</v>
      </c>
      <c r="D163" s="13" t="s">
        <v>0</v>
      </c>
      <c r="E163" s="13" t="s">
        <v>213</v>
      </c>
      <c r="F163" s="14" t="s">
        <v>119</v>
      </c>
      <c r="G163" s="15">
        <f>25028.1+150518+309234.8</f>
        <v>484780.9</v>
      </c>
    </row>
    <row r="164" spans="1:7" s="2" customFormat="1" ht="30.6" customHeight="1" x14ac:dyDescent="0.25">
      <c r="A164" s="51" t="s">
        <v>473</v>
      </c>
      <c r="B164" s="13" t="s">
        <v>1</v>
      </c>
      <c r="C164" s="13" t="s">
        <v>58</v>
      </c>
      <c r="D164" s="13" t="s">
        <v>0</v>
      </c>
      <c r="E164" s="13" t="s">
        <v>470</v>
      </c>
      <c r="F164" s="14"/>
      <c r="G164" s="15">
        <f>SUM(G165)</f>
        <v>178691.8</v>
      </c>
    </row>
    <row r="165" spans="1:7" s="2" customFormat="1" ht="30.6" customHeight="1" x14ac:dyDescent="0.25">
      <c r="A165" s="29" t="s">
        <v>118</v>
      </c>
      <c r="B165" s="13" t="s">
        <v>1</v>
      </c>
      <c r="C165" s="13" t="s">
        <v>58</v>
      </c>
      <c r="D165" s="13" t="s">
        <v>0</v>
      </c>
      <c r="E165" s="13" t="s">
        <v>470</v>
      </c>
      <c r="F165" s="14" t="s">
        <v>119</v>
      </c>
      <c r="G165" s="15">
        <v>178691.8</v>
      </c>
    </row>
    <row r="166" spans="1:7" ht="48.6" customHeight="1" x14ac:dyDescent="0.25">
      <c r="A166" s="31" t="s">
        <v>451</v>
      </c>
      <c r="B166" s="13" t="s">
        <v>1</v>
      </c>
      <c r="C166" s="13" t="s">
        <v>58</v>
      </c>
      <c r="D166" s="13" t="s">
        <v>1</v>
      </c>
      <c r="E166" s="13"/>
      <c r="F166" s="14"/>
      <c r="G166" s="15">
        <f>SUM(G167+G171+G173)</f>
        <v>0</v>
      </c>
    </row>
    <row r="167" spans="1:7" ht="18" customHeight="1" x14ac:dyDescent="0.25">
      <c r="A167" s="31" t="s">
        <v>26</v>
      </c>
      <c r="B167" s="13" t="s">
        <v>1</v>
      </c>
      <c r="C167" s="13" t="s">
        <v>58</v>
      </c>
      <c r="D167" s="13" t="s">
        <v>1</v>
      </c>
      <c r="E167" s="13" t="s">
        <v>41</v>
      </c>
      <c r="F167" s="14"/>
      <c r="G167" s="15">
        <f>SUM(G168:G170)</f>
        <v>0</v>
      </c>
    </row>
    <row r="168" spans="1:7" ht="31.95" customHeight="1" x14ac:dyDescent="0.25">
      <c r="A168" s="29" t="s">
        <v>18</v>
      </c>
      <c r="B168" s="13" t="s">
        <v>1</v>
      </c>
      <c r="C168" s="13" t="s">
        <v>58</v>
      </c>
      <c r="D168" s="13" t="s">
        <v>1</v>
      </c>
      <c r="E168" s="13" t="s">
        <v>41</v>
      </c>
      <c r="F168" s="14" t="s">
        <v>19</v>
      </c>
      <c r="G168" s="15"/>
    </row>
    <row r="169" spans="1:7" ht="36" customHeight="1" x14ac:dyDescent="0.25">
      <c r="A169" s="29" t="s">
        <v>115</v>
      </c>
      <c r="B169" s="13" t="s">
        <v>1</v>
      </c>
      <c r="C169" s="13" t="s">
        <v>58</v>
      </c>
      <c r="D169" s="13" t="s">
        <v>1</v>
      </c>
      <c r="E169" s="13" t="s">
        <v>41</v>
      </c>
      <c r="F169" s="14" t="s">
        <v>20</v>
      </c>
      <c r="G169" s="15"/>
    </row>
    <row r="170" spans="1:7" ht="18" customHeight="1" x14ac:dyDescent="0.25">
      <c r="A170" s="29" t="s">
        <v>21</v>
      </c>
      <c r="B170" s="13" t="s">
        <v>1</v>
      </c>
      <c r="C170" s="13" t="s">
        <v>58</v>
      </c>
      <c r="D170" s="13" t="s">
        <v>1</v>
      </c>
      <c r="E170" s="13" t="s">
        <v>41</v>
      </c>
      <c r="F170" s="14" t="s">
        <v>22</v>
      </c>
      <c r="G170" s="15"/>
    </row>
    <row r="171" spans="1:7" ht="16.95" customHeight="1" x14ac:dyDescent="0.25">
      <c r="A171" s="29" t="s">
        <v>228</v>
      </c>
      <c r="B171" s="13" t="s">
        <v>1</v>
      </c>
      <c r="C171" s="25">
        <v>1</v>
      </c>
      <c r="D171" s="13" t="s">
        <v>1</v>
      </c>
      <c r="E171" s="13" t="s">
        <v>229</v>
      </c>
      <c r="F171" s="13"/>
      <c r="G171" s="15">
        <f>SUM(G172)</f>
        <v>0</v>
      </c>
    </row>
    <row r="172" spans="1:7" ht="31.95" customHeight="1" x14ac:dyDescent="0.25">
      <c r="A172" s="29" t="s">
        <v>115</v>
      </c>
      <c r="B172" s="13" t="s">
        <v>1</v>
      </c>
      <c r="C172" s="25">
        <v>1</v>
      </c>
      <c r="D172" s="13" t="s">
        <v>1</v>
      </c>
      <c r="E172" s="13" t="s">
        <v>229</v>
      </c>
      <c r="F172" s="13" t="s">
        <v>20</v>
      </c>
      <c r="G172" s="15"/>
    </row>
    <row r="173" spans="1:7" ht="19.95" customHeight="1" x14ac:dyDescent="0.25">
      <c r="A173" s="29" t="s">
        <v>234</v>
      </c>
      <c r="B173" s="13" t="s">
        <v>1</v>
      </c>
      <c r="C173" s="13" t="s">
        <v>58</v>
      </c>
      <c r="D173" s="13" t="s">
        <v>1</v>
      </c>
      <c r="E173" s="13" t="s">
        <v>235</v>
      </c>
      <c r="F173" s="14"/>
      <c r="G173" s="15">
        <f>SUM(G174)</f>
        <v>0</v>
      </c>
    </row>
    <row r="174" spans="1:7" ht="34.950000000000003" customHeight="1" x14ac:dyDescent="0.25">
      <c r="A174" s="29" t="s">
        <v>115</v>
      </c>
      <c r="B174" s="13" t="s">
        <v>1</v>
      </c>
      <c r="C174" s="13" t="s">
        <v>58</v>
      </c>
      <c r="D174" s="13" t="s">
        <v>1</v>
      </c>
      <c r="E174" s="13" t="s">
        <v>235</v>
      </c>
      <c r="F174" s="14" t="s">
        <v>20</v>
      </c>
      <c r="G174" s="15"/>
    </row>
    <row r="175" spans="1:7" ht="16.2" customHeight="1" x14ac:dyDescent="0.25">
      <c r="A175" s="28" t="s">
        <v>277</v>
      </c>
      <c r="B175" s="13" t="s">
        <v>1</v>
      </c>
      <c r="C175" s="13" t="s">
        <v>58</v>
      </c>
      <c r="D175" s="13" t="s">
        <v>224</v>
      </c>
      <c r="E175" s="13"/>
      <c r="F175" s="14"/>
      <c r="G175" s="15">
        <f>G176</f>
        <v>0</v>
      </c>
    </row>
    <row r="176" spans="1:7" ht="19.95" customHeight="1" x14ac:dyDescent="0.25">
      <c r="A176" s="28" t="s">
        <v>226</v>
      </c>
      <c r="B176" s="13" t="s">
        <v>1</v>
      </c>
      <c r="C176" s="13" t="s">
        <v>58</v>
      </c>
      <c r="D176" s="13" t="s">
        <v>224</v>
      </c>
      <c r="E176" s="13" t="s">
        <v>225</v>
      </c>
      <c r="F176" s="14"/>
      <c r="G176" s="15">
        <f>G177</f>
        <v>0</v>
      </c>
    </row>
    <row r="177" spans="1:7" ht="34.950000000000003" customHeight="1" x14ac:dyDescent="0.25">
      <c r="A177" s="29" t="s">
        <v>110</v>
      </c>
      <c r="B177" s="13" t="s">
        <v>1</v>
      </c>
      <c r="C177" s="13" t="s">
        <v>58</v>
      </c>
      <c r="D177" s="13" t="s">
        <v>224</v>
      </c>
      <c r="E177" s="13" t="s">
        <v>225</v>
      </c>
      <c r="F177" s="14" t="s">
        <v>111</v>
      </c>
      <c r="G177" s="15">
        <f>7398-7398</f>
        <v>0</v>
      </c>
    </row>
    <row r="178" spans="1:7" ht="19.5" customHeight="1" x14ac:dyDescent="0.25">
      <c r="A178" s="53" t="s">
        <v>462</v>
      </c>
      <c r="B178" s="13" t="s">
        <v>2</v>
      </c>
      <c r="C178" s="13"/>
      <c r="D178" s="13"/>
      <c r="E178" s="13"/>
      <c r="F178" s="14"/>
      <c r="G178" s="15">
        <f>SUM(G179)</f>
        <v>35413.599999999999</v>
      </c>
    </row>
    <row r="179" spans="1:7" ht="33.75" customHeight="1" x14ac:dyDescent="0.25">
      <c r="A179" s="51" t="s">
        <v>463</v>
      </c>
      <c r="B179" s="13" t="s">
        <v>2</v>
      </c>
      <c r="C179" s="13" t="s">
        <v>58</v>
      </c>
      <c r="D179" s="13"/>
      <c r="E179" s="13"/>
      <c r="F179" s="14"/>
      <c r="G179" s="15">
        <f>SUM(G180)</f>
        <v>35413.599999999999</v>
      </c>
    </row>
    <row r="180" spans="1:7" ht="62.4" x14ac:dyDescent="0.25">
      <c r="A180" s="51" t="s">
        <v>464</v>
      </c>
      <c r="B180" s="13" t="s">
        <v>2</v>
      </c>
      <c r="C180" s="13" t="s">
        <v>58</v>
      </c>
      <c r="D180" s="13" t="s">
        <v>0</v>
      </c>
      <c r="E180" s="13"/>
      <c r="F180" s="14"/>
      <c r="G180" s="15">
        <f>SUM(G181)</f>
        <v>35413.599999999999</v>
      </c>
    </row>
    <row r="181" spans="1:7" ht="47.25" customHeight="1" x14ac:dyDescent="0.25">
      <c r="A181" s="51" t="s">
        <v>327</v>
      </c>
      <c r="B181" s="13" t="s">
        <v>2</v>
      </c>
      <c r="C181" s="13" t="s">
        <v>58</v>
      </c>
      <c r="D181" s="13" t="s">
        <v>0</v>
      </c>
      <c r="E181" s="13" t="s">
        <v>326</v>
      </c>
      <c r="F181" s="14"/>
      <c r="G181" s="15">
        <f>SUM(G182)</f>
        <v>35413.599999999999</v>
      </c>
    </row>
    <row r="182" spans="1:7" ht="34.950000000000003" customHeight="1" x14ac:dyDescent="0.25">
      <c r="A182" s="29" t="s">
        <v>115</v>
      </c>
      <c r="B182" s="13" t="s">
        <v>2</v>
      </c>
      <c r="C182" s="13" t="s">
        <v>58</v>
      </c>
      <c r="D182" s="13" t="s">
        <v>0</v>
      </c>
      <c r="E182" s="13" t="s">
        <v>326</v>
      </c>
      <c r="F182" s="14" t="s">
        <v>20</v>
      </c>
      <c r="G182" s="15">
        <v>35413.599999999999</v>
      </c>
    </row>
    <row r="183" spans="1:7" s="2" customFormat="1" ht="22.2" customHeight="1" x14ac:dyDescent="0.25">
      <c r="A183" s="28" t="s">
        <v>367</v>
      </c>
      <c r="B183" s="13" t="s">
        <v>3</v>
      </c>
      <c r="C183" s="13"/>
      <c r="D183" s="13"/>
      <c r="E183" s="13"/>
      <c r="F183" s="14"/>
      <c r="G183" s="15">
        <f>SUM(G184+G219)</f>
        <v>2313.3000000000002</v>
      </c>
    </row>
    <row r="184" spans="1:7" s="2" customFormat="1" ht="22.95" customHeight="1" x14ac:dyDescent="0.25">
      <c r="A184" s="28" t="s">
        <v>368</v>
      </c>
      <c r="B184" s="13" t="s">
        <v>3</v>
      </c>
      <c r="C184" s="13" t="s">
        <v>58</v>
      </c>
      <c r="D184" s="13"/>
      <c r="E184" s="13"/>
      <c r="F184" s="14"/>
      <c r="G184" s="15">
        <f>SUM(G185+G194+G202+G207)</f>
        <v>2313.3000000000002</v>
      </c>
    </row>
    <row r="185" spans="1:7" s="2" customFormat="1" ht="46.8" x14ac:dyDescent="0.25">
      <c r="A185" s="28" t="s">
        <v>434</v>
      </c>
      <c r="B185" s="13" t="s">
        <v>3</v>
      </c>
      <c r="C185" s="13" t="s">
        <v>58</v>
      </c>
      <c r="D185" s="13" t="s">
        <v>0</v>
      </c>
      <c r="E185" s="13"/>
      <c r="F185" s="14"/>
      <c r="G185" s="15">
        <f>SUM(G186+G192+G190)</f>
        <v>0</v>
      </c>
    </row>
    <row r="186" spans="1:7" s="2" customFormat="1" x14ac:dyDescent="0.25">
      <c r="A186" s="28" t="s">
        <v>26</v>
      </c>
      <c r="B186" s="13" t="s">
        <v>3</v>
      </c>
      <c r="C186" s="13" t="s">
        <v>58</v>
      </c>
      <c r="D186" s="13" t="s">
        <v>0</v>
      </c>
      <c r="E186" s="13" t="s">
        <v>41</v>
      </c>
      <c r="F186" s="14"/>
      <c r="G186" s="15">
        <f>SUM(G187:G189)</f>
        <v>0</v>
      </c>
    </row>
    <row r="187" spans="1:7" s="2" customFormat="1" ht="31.2" x14ac:dyDescent="0.25">
      <c r="A187" s="29" t="s">
        <v>18</v>
      </c>
      <c r="B187" s="13" t="s">
        <v>3</v>
      </c>
      <c r="C187" s="13" t="s">
        <v>58</v>
      </c>
      <c r="D187" s="13" t="s">
        <v>0</v>
      </c>
      <c r="E187" s="13" t="s">
        <v>41</v>
      </c>
      <c r="F187" s="14" t="s">
        <v>19</v>
      </c>
      <c r="G187" s="15"/>
    </row>
    <row r="188" spans="1:7" s="2" customFormat="1" ht="31.2" x14ac:dyDescent="0.25">
      <c r="A188" s="29" t="s">
        <v>115</v>
      </c>
      <c r="B188" s="13" t="s">
        <v>3</v>
      </c>
      <c r="C188" s="13" t="s">
        <v>58</v>
      </c>
      <c r="D188" s="13" t="s">
        <v>0</v>
      </c>
      <c r="E188" s="13" t="s">
        <v>41</v>
      </c>
      <c r="F188" s="14" t="s">
        <v>20</v>
      </c>
      <c r="G188" s="15"/>
    </row>
    <row r="189" spans="1:7" s="2" customFormat="1" x14ac:dyDescent="0.25">
      <c r="A189" s="29" t="s">
        <v>21</v>
      </c>
      <c r="B189" s="13" t="s">
        <v>3</v>
      </c>
      <c r="C189" s="13" t="s">
        <v>58</v>
      </c>
      <c r="D189" s="13" t="s">
        <v>0</v>
      </c>
      <c r="E189" s="13" t="s">
        <v>41</v>
      </c>
      <c r="F189" s="14" t="s">
        <v>22</v>
      </c>
      <c r="G189" s="15"/>
    </row>
    <row r="190" spans="1:7" s="2" customFormat="1" x14ac:dyDescent="0.25">
      <c r="A190" s="29" t="s">
        <v>228</v>
      </c>
      <c r="B190" s="13" t="s">
        <v>3</v>
      </c>
      <c r="C190" s="25">
        <v>1</v>
      </c>
      <c r="D190" s="13" t="s">
        <v>0</v>
      </c>
      <c r="E190" s="13" t="s">
        <v>229</v>
      </c>
      <c r="F190" s="13"/>
      <c r="G190" s="15">
        <f>SUM(G191)</f>
        <v>0</v>
      </c>
    </row>
    <row r="191" spans="1:7" s="2" customFormat="1" ht="31.2" x14ac:dyDescent="0.25">
      <c r="A191" s="29" t="s">
        <v>115</v>
      </c>
      <c r="B191" s="13" t="s">
        <v>3</v>
      </c>
      <c r="C191" s="25">
        <v>1</v>
      </c>
      <c r="D191" s="13" t="s">
        <v>0</v>
      </c>
      <c r="E191" s="13" t="s">
        <v>229</v>
      </c>
      <c r="F191" s="13" t="s">
        <v>20</v>
      </c>
      <c r="G191" s="15"/>
    </row>
    <row r="192" spans="1:7" s="2" customFormat="1" x14ac:dyDescent="0.25">
      <c r="A192" s="29" t="s">
        <v>234</v>
      </c>
      <c r="B192" s="13" t="s">
        <v>3</v>
      </c>
      <c r="C192" s="13" t="s">
        <v>58</v>
      </c>
      <c r="D192" s="13" t="s">
        <v>0</v>
      </c>
      <c r="E192" s="13" t="s">
        <v>235</v>
      </c>
      <c r="F192" s="14"/>
      <c r="G192" s="15">
        <f>SUM(G193)</f>
        <v>0</v>
      </c>
    </row>
    <row r="193" spans="1:7" s="2" customFormat="1" ht="31.2" x14ac:dyDescent="0.25">
      <c r="A193" s="29" t="s">
        <v>115</v>
      </c>
      <c r="B193" s="13" t="s">
        <v>3</v>
      </c>
      <c r="C193" s="13" t="s">
        <v>58</v>
      </c>
      <c r="D193" s="13" t="s">
        <v>0</v>
      </c>
      <c r="E193" s="13" t="s">
        <v>235</v>
      </c>
      <c r="F193" s="14" t="s">
        <v>20</v>
      </c>
      <c r="G193" s="15"/>
    </row>
    <row r="194" spans="1:7" s="2" customFormat="1" ht="31.2" x14ac:dyDescent="0.25">
      <c r="A194" s="28" t="s">
        <v>487</v>
      </c>
      <c r="B194" s="13" t="s">
        <v>3</v>
      </c>
      <c r="C194" s="13" t="s">
        <v>58</v>
      </c>
      <c r="D194" s="13" t="s">
        <v>1</v>
      </c>
      <c r="E194" s="13"/>
      <c r="F194" s="14"/>
      <c r="G194" s="15">
        <f>G195+G199</f>
        <v>78.3</v>
      </c>
    </row>
    <row r="195" spans="1:7" s="2" customFormat="1" ht="46.8" x14ac:dyDescent="0.25">
      <c r="A195" s="31" t="s">
        <v>28</v>
      </c>
      <c r="B195" s="13" t="s">
        <v>3</v>
      </c>
      <c r="C195" s="13" t="s">
        <v>58</v>
      </c>
      <c r="D195" s="13" t="s">
        <v>1</v>
      </c>
      <c r="E195" s="13" t="s">
        <v>51</v>
      </c>
      <c r="F195" s="13" t="s">
        <v>1</v>
      </c>
      <c r="G195" s="15">
        <f>SUM(G196:G198)</f>
        <v>0</v>
      </c>
    </row>
    <row r="196" spans="1:7" s="2" customFormat="1" ht="31.2" x14ac:dyDescent="0.25">
      <c r="A196" s="29" t="s">
        <v>18</v>
      </c>
      <c r="B196" s="13" t="s">
        <v>3</v>
      </c>
      <c r="C196" s="13" t="s">
        <v>58</v>
      </c>
      <c r="D196" s="13" t="s">
        <v>1</v>
      </c>
      <c r="E196" s="13" t="s">
        <v>51</v>
      </c>
      <c r="F196" s="14" t="s">
        <v>19</v>
      </c>
      <c r="G196" s="15"/>
    </row>
    <row r="197" spans="1:7" s="2" customFormat="1" ht="31.2" x14ac:dyDescent="0.25">
      <c r="A197" s="29" t="s">
        <v>115</v>
      </c>
      <c r="B197" s="13" t="s">
        <v>3</v>
      </c>
      <c r="C197" s="13" t="s">
        <v>58</v>
      </c>
      <c r="D197" s="13" t="s">
        <v>1</v>
      </c>
      <c r="E197" s="13" t="s">
        <v>51</v>
      </c>
      <c r="F197" s="14" t="s">
        <v>20</v>
      </c>
      <c r="G197" s="15"/>
    </row>
    <row r="198" spans="1:7" s="2" customFormat="1" x14ac:dyDescent="0.25">
      <c r="A198" s="29" t="s">
        <v>21</v>
      </c>
      <c r="B198" s="13" t="s">
        <v>3</v>
      </c>
      <c r="C198" s="13" t="s">
        <v>58</v>
      </c>
      <c r="D198" s="13" t="s">
        <v>1</v>
      </c>
      <c r="E198" s="13" t="s">
        <v>51</v>
      </c>
      <c r="F198" s="14" t="s">
        <v>22</v>
      </c>
      <c r="G198" s="15"/>
    </row>
    <row r="199" spans="1:7" s="2" customFormat="1" ht="93.6" x14ac:dyDescent="0.25">
      <c r="A199" s="33" t="s">
        <v>184</v>
      </c>
      <c r="B199" s="13" t="s">
        <v>3</v>
      </c>
      <c r="C199" s="13" t="s">
        <v>58</v>
      </c>
      <c r="D199" s="13" t="s">
        <v>1</v>
      </c>
      <c r="E199" s="13" t="s">
        <v>84</v>
      </c>
      <c r="F199" s="14"/>
      <c r="G199" s="15">
        <f>SUM(G200:G201)</f>
        <v>78.3</v>
      </c>
    </row>
    <row r="200" spans="1:7" s="2" customFormat="1" ht="31.2" x14ac:dyDescent="0.25">
      <c r="A200" s="29" t="s">
        <v>115</v>
      </c>
      <c r="B200" s="13" t="s">
        <v>3</v>
      </c>
      <c r="C200" s="13" t="s">
        <v>58</v>
      </c>
      <c r="D200" s="13" t="s">
        <v>1</v>
      </c>
      <c r="E200" s="13" t="s">
        <v>84</v>
      </c>
      <c r="F200" s="14" t="s">
        <v>20</v>
      </c>
      <c r="G200" s="15">
        <v>1.2</v>
      </c>
    </row>
    <row r="201" spans="1:7" s="2" customFormat="1" ht="31.2" x14ac:dyDescent="0.25">
      <c r="A201" s="29" t="s">
        <v>121</v>
      </c>
      <c r="B201" s="13" t="s">
        <v>3</v>
      </c>
      <c r="C201" s="13" t="s">
        <v>58</v>
      </c>
      <c r="D201" s="13" t="s">
        <v>1</v>
      </c>
      <c r="E201" s="13" t="s">
        <v>84</v>
      </c>
      <c r="F201" s="14" t="s">
        <v>111</v>
      </c>
      <c r="G201" s="15">
        <v>77.099999999999994</v>
      </c>
    </row>
    <row r="202" spans="1:7" s="2" customFormat="1" ht="31.2" x14ac:dyDescent="0.25">
      <c r="A202" s="30" t="s">
        <v>442</v>
      </c>
      <c r="B202" s="13" t="s">
        <v>3</v>
      </c>
      <c r="C202" s="13" t="s">
        <v>58</v>
      </c>
      <c r="D202" s="13" t="s">
        <v>2</v>
      </c>
      <c r="E202" s="13" t="s">
        <v>40</v>
      </c>
      <c r="F202" s="14"/>
      <c r="G202" s="15">
        <f>SUM(G203+G205)</f>
        <v>0</v>
      </c>
    </row>
    <row r="203" spans="1:7" s="2" customFormat="1" ht="46.8" x14ac:dyDescent="0.25">
      <c r="A203" s="31" t="s">
        <v>106</v>
      </c>
      <c r="B203" s="13" t="s">
        <v>3</v>
      </c>
      <c r="C203" s="13" t="s">
        <v>58</v>
      </c>
      <c r="D203" s="13" t="s">
        <v>2</v>
      </c>
      <c r="E203" s="13" t="s">
        <v>51</v>
      </c>
      <c r="F203" s="14"/>
      <c r="G203" s="15">
        <f>SUM(G204:G204)</f>
        <v>0</v>
      </c>
    </row>
    <row r="204" spans="1:7" s="2" customFormat="1" ht="31.2" x14ac:dyDescent="0.25">
      <c r="A204" s="29" t="s">
        <v>121</v>
      </c>
      <c r="B204" s="13" t="s">
        <v>3</v>
      </c>
      <c r="C204" s="13" t="s">
        <v>58</v>
      </c>
      <c r="D204" s="13" t="s">
        <v>2</v>
      </c>
      <c r="E204" s="13" t="s">
        <v>51</v>
      </c>
      <c r="F204" s="14" t="s">
        <v>111</v>
      </c>
      <c r="G204" s="15"/>
    </row>
    <row r="205" spans="1:7" s="2" customFormat="1" ht="78" x14ac:dyDescent="0.25">
      <c r="A205" s="29" t="s">
        <v>325</v>
      </c>
      <c r="B205" s="13" t="s">
        <v>3</v>
      </c>
      <c r="C205" s="13" t="s">
        <v>58</v>
      </c>
      <c r="D205" s="13" t="s">
        <v>2</v>
      </c>
      <c r="E205" s="13" t="s">
        <v>324</v>
      </c>
      <c r="F205" s="14"/>
      <c r="G205" s="15">
        <f>G206</f>
        <v>0</v>
      </c>
    </row>
    <row r="206" spans="1:7" s="2" customFormat="1" ht="31.2" x14ac:dyDescent="0.25">
      <c r="A206" s="29" t="s">
        <v>121</v>
      </c>
      <c r="B206" s="13" t="s">
        <v>3</v>
      </c>
      <c r="C206" s="13" t="s">
        <v>58</v>
      </c>
      <c r="D206" s="13" t="s">
        <v>2</v>
      </c>
      <c r="E206" s="13" t="s">
        <v>324</v>
      </c>
      <c r="F206" s="14" t="s">
        <v>111</v>
      </c>
      <c r="G206" s="15"/>
    </row>
    <row r="207" spans="1:7" s="2" customFormat="1" ht="31.2" x14ac:dyDescent="0.25">
      <c r="A207" s="54" t="s">
        <v>488</v>
      </c>
      <c r="B207" s="13" t="s">
        <v>3</v>
      </c>
      <c r="C207" s="13" t="s">
        <v>58</v>
      </c>
      <c r="D207" s="13" t="s">
        <v>4</v>
      </c>
      <c r="E207" s="13"/>
      <c r="F207" s="14"/>
      <c r="G207" s="15">
        <f>SUM(G208+G216+G212+G214+G210)</f>
        <v>2235</v>
      </c>
    </row>
    <row r="208" spans="1:7" s="2" customFormat="1" ht="39.75" customHeight="1" x14ac:dyDescent="0.25">
      <c r="A208" s="51" t="s">
        <v>492</v>
      </c>
      <c r="B208" s="13" t="s">
        <v>3</v>
      </c>
      <c r="C208" s="13" t="s">
        <v>58</v>
      </c>
      <c r="D208" s="13" t="s">
        <v>4</v>
      </c>
      <c r="E208" s="13" t="s">
        <v>491</v>
      </c>
      <c r="F208" s="14"/>
      <c r="G208" s="15">
        <f>G209</f>
        <v>800</v>
      </c>
    </row>
    <row r="209" spans="1:7" s="2" customFormat="1" ht="31.2" x14ac:dyDescent="0.25">
      <c r="A209" s="29" t="s">
        <v>121</v>
      </c>
      <c r="B209" s="13" t="s">
        <v>3</v>
      </c>
      <c r="C209" s="13" t="s">
        <v>58</v>
      </c>
      <c r="D209" s="13" t="s">
        <v>4</v>
      </c>
      <c r="E209" s="13" t="s">
        <v>491</v>
      </c>
      <c r="F209" s="14" t="s">
        <v>111</v>
      </c>
      <c r="G209" s="15">
        <v>800</v>
      </c>
    </row>
    <row r="210" spans="1:7" s="2" customFormat="1" ht="31.2" x14ac:dyDescent="0.25">
      <c r="A210" s="51" t="s">
        <v>490</v>
      </c>
      <c r="B210" s="13" t="s">
        <v>3</v>
      </c>
      <c r="C210" s="13" t="s">
        <v>58</v>
      </c>
      <c r="D210" s="13" t="s">
        <v>4</v>
      </c>
      <c r="E210" s="13" t="s">
        <v>489</v>
      </c>
      <c r="F210" s="14"/>
      <c r="G210" s="15">
        <f>G211</f>
        <v>928</v>
      </c>
    </row>
    <row r="211" spans="1:7" s="2" customFormat="1" ht="31.2" x14ac:dyDescent="0.25">
      <c r="A211" s="29" t="s">
        <v>121</v>
      </c>
      <c r="B211" s="13" t="s">
        <v>3</v>
      </c>
      <c r="C211" s="13" t="s">
        <v>58</v>
      </c>
      <c r="D211" s="13" t="s">
        <v>4</v>
      </c>
      <c r="E211" s="13" t="s">
        <v>489</v>
      </c>
      <c r="F211" s="14" t="s">
        <v>111</v>
      </c>
      <c r="G211" s="15">
        <v>928</v>
      </c>
    </row>
    <row r="212" spans="1:7" s="2" customFormat="1" x14ac:dyDescent="0.25">
      <c r="A212" s="57" t="s">
        <v>226</v>
      </c>
      <c r="B212" s="13" t="s">
        <v>3</v>
      </c>
      <c r="C212" s="13" t="s">
        <v>58</v>
      </c>
      <c r="D212" s="13" t="s">
        <v>4</v>
      </c>
      <c r="E212" s="13" t="s">
        <v>305</v>
      </c>
      <c r="F212" s="14"/>
      <c r="G212" s="15">
        <f>G213</f>
        <v>507</v>
      </c>
    </row>
    <row r="213" spans="1:7" s="2" customFormat="1" ht="31.2" x14ac:dyDescent="0.25">
      <c r="A213" s="30" t="s">
        <v>121</v>
      </c>
      <c r="B213" s="13" t="s">
        <v>3</v>
      </c>
      <c r="C213" s="13" t="s">
        <v>58</v>
      </c>
      <c r="D213" s="13" t="s">
        <v>4</v>
      </c>
      <c r="E213" s="13" t="s">
        <v>305</v>
      </c>
      <c r="F213" s="14" t="s">
        <v>111</v>
      </c>
      <c r="G213" s="15">
        <v>507</v>
      </c>
    </row>
    <row r="214" spans="1:7" s="2" customFormat="1" x14ac:dyDescent="0.25">
      <c r="A214" s="29" t="s">
        <v>215</v>
      </c>
      <c r="B214" s="13" t="s">
        <v>3</v>
      </c>
      <c r="C214" s="13" t="s">
        <v>58</v>
      </c>
      <c r="D214" s="13" t="s">
        <v>4</v>
      </c>
      <c r="E214" s="13" t="s">
        <v>212</v>
      </c>
      <c r="F214" s="14"/>
      <c r="G214" s="15">
        <f>G215</f>
        <v>0</v>
      </c>
    </row>
    <row r="215" spans="1:7" s="2" customFormat="1" ht="31.2" x14ac:dyDescent="0.25">
      <c r="A215" s="29" t="s">
        <v>18</v>
      </c>
      <c r="B215" s="13" t="s">
        <v>3</v>
      </c>
      <c r="C215" s="13" t="s">
        <v>58</v>
      </c>
      <c r="D215" s="13" t="s">
        <v>4</v>
      </c>
      <c r="E215" s="13" t="s">
        <v>212</v>
      </c>
      <c r="F215" s="14" t="s">
        <v>19</v>
      </c>
      <c r="G215" s="15"/>
    </row>
    <row r="216" spans="1:7" s="2" customFormat="1" ht="93.6" x14ac:dyDescent="0.25">
      <c r="A216" s="33" t="s">
        <v>184</v>
      </c>
      <c r="B216" s="13" t="s">
        <v>3</v>
      </c>
      <c r="C216" s="13" t="s">
        <v>58</v>
      </c>
      <c r="D216" s="13" t="s">
        <v>4</v>
      </c>
      <c r="E216" s="13" t="s">
        <v>84</v>
      </c>
      <c r="F216" s="14"/>
      <c r="G216" s="15">
        <f>SUM(G217:G218)</f>
        <v>0</v>
      </c>
    </row>
    <row r="217" spans="1:7" s="2" customFormat="1" ht="31.2" x14ac:dyDescent="0.25">
      <c r="A217" s="29" t="s">
        <v>115</v>
      </c>
      <c r="B217" s="13" t="s">
        <v>3</v>
      </c>
      <c r="C217" s="13" t="s">
        <v>58</v>
      </c>
      <c r="D217" s="13" t="s">
        <v>4</v>
      </c>
      <c r="E217" s="13" t="s">
        <v>84</v>
      </c>
      <c r="F217" s="14" t="s">
        <v>20</v>
      </c>
      <c r="G217" s="15"/>
    </row>
    <row r="218" spans="1:7" s="2" customFormat="1" ht="31.2" x14ac:dyDescent="0.25">
      <c r="A218" s="29" t="s">
        <v>121</v>
      </c>
      <c r="B218" s="13" t="s">
        <v>3</v>
      </c>
      <c r="C218" s="13" t="s">
        <v>93</v>
      </c>
      <c r="D218" s="13" t="s">
        <v>0</v>
      </c>
      <c r="E218" s="13" t="s">
        <v>84</v>
      </c>
      <c r="F218" s="14" t="s">
        <v>111</v>
      </c>
      <c r="G218" s="15"/>
    </row>
    <row r="219" spans="1:7" s="2" customFormat="1" x14ac:dyDescent="0.25">
      <c r="A219" s="28" t="s">
        <v>369</v>
      </c>
      <c r="B219" s="13" t="s">
        <v>3</v>
      </c>
      <c r="C219" s="13" t="s">
        <v>101</v>
      </c>
      <c r="D219" s="13"/>
      <c r="E219" s="13"/>
      <c r="F219" s="14"/>
      <c r="G219" s="15">
        <f>SUM(G220+G228)</f>
        <v>0</v>
      </c>
    </row>
    <row r="220" spans="1:7" s="2" customFormat="1" ht="31.2" x14ac:dyDescent="0.25">
      <c r="A220" s="34" t="s">
        <v>63</v>
      </c>
      <c r="B220" s="13" t="s">
        <v>3</v>
      </c>
      <c r="C220" s="13" t="s">
        <v>101</v>
      </c>
      <c r="D220" s="13" t="s">
        <v>0</v>
      </c>
      <c r="E220" s="13"/>
      <c r="F220" s="14"/>
      <c r="G220" s="15">
        <f>SUM(G221+G226)</f>
        <v>0</v>
      </c>
    </row>
    <row r="221" spans="1:7" s="2" customFormat="1" ht="31.2" x14ac:dyDescent="0.25">
      <c r="A221" s="31" t="s">
        <v>428</v>
      </c>
      <c r="B221" s="13" t="s">
        <v>3</v>
      </c>
      <c r="C221" s="13" t="s">
        <v>101</v>
      </c>
      <c r="D221" s="13" t="s">
        <v>0</v>
      </c>
      <c r="E221" s="13" t="s">
        <v>64</v>
      </c>
      <c r="F221" s="14"/>
      <c r="G221" s="15">
        <f>SUM(G222:G225)</f>
        <v>0</v>
      </c>
    </row>
    <row r="222" spans="1:7" s="2" customFormat="1" ht="31.2" x14ac:dyDescent="0.25">
      <c r="A222" s="29" t="s">
        <v>18</v>
      </c>
      <c r="B222" s="13" t="s">
        <v>3</v>
      </c>
      <c r="C222" s="13" t="s">
        <v>101</v>
      </c>
      <c r="D222" s="13" t="s">
        <v>0</v>
      </c>
      <c r="E222" s="13" t="s">
        <v>64</v>
      </c>
      <c r="F222" s="14" t="s">
        <v>19</v>
      </c>
      <c r="G222" s="15"/>
    </row>
    <row r="223" spans="1:7" s="2" customFormat="1" ht="31.2" x14ac:dyDescent="0.25">
      <c r="A223" s="29" t="s">
        <v>115</v>
      </c>
      <c r="B223" s="13" t="s">
        <v>3</v>
      </c>
      <c r="C223" s="13" t="s">
        <v>101</v>
      </c>
      <c r="D223" s="13" t="s">
        <v>0</v>
      </c>
      <c r="E223" s="13" t="s">
        <v>64</v>
      </c>
      <c r="F223" s="14" t="s">
        <v>20</v>
      </c>
      <c r="G223" s="15"/>
    </row>
    <row r="224" spans="1:7" s="2" customFormat="1" x14ac:dyDescent="0.25">
      <c r="A224" s="29" t="s">
        <v>117</v>
      </c>
      <c r="B224" s="13" t="s">
        <v>3</v>
      </c>
      <c r="C224" s="13" t="s">
        <v>101</v>
      </c>
      <c r="D224" s="13" t="s">
        <v>0</v>
      </c>
      <c r="E224" s="13" t="s">
        <v>64</v>
      </c>
      <c r="F224" s="14" t="s">
        <v>109</v>
      </c>
      <c r="G224" s="15"/>
    </row>
    <row r="225" spans="1:7" s="2" customFormat="1" ht="31.2" x14ac:dyDescent="0.25">
      <c r="A225" s="30" t="s">
        <v>121</v>
      </c>
      <c r="B225" s="13" t="s">
        <v>3</v>
      </c>
      <c r="C225" s="13" t="s">
        <v>101</v>
      </c>
      <c r="D225" s="13" t="s">
        <v>0</v>
      </c>
      <c r="E225" s="13" t="s">
        <v>64</v>
      </c>
      <c r="F225" s="14" t="s">
        <v>111</v>
      </c>
      <c r="G225" s="15"/>
    </row>
    <row r="226" spans="1:7" s="2" customFormat="1" ht="113.4" customHeight="1" x14ac:dyDescent="0.25">
      <c r="A226" s="30" t="s">
        <v>331</v>
      </c>
      <c r="B226" s="13" t="s">
        <v>3</v>
      </c>
      <c r="C226" s="13" t="s">
        <v>101</v>
      </c>
      <c r="D226" s="13" t="s">
        <v>0</v>
      </c>
      <c r="E226" s="13" t="s">
        <v>332</v>
      </c>
      <c r="F226" s="14"/>
      <c r="G226" s="15">
        <f>SUM(G227)</f>
        <v>0</v>
      </c>
    </row>
    <row r="227" spans="1:7" s="2" customFormat="1" ht="31.2" x14ac:dyDescent="0.25">
      <c r="A227" s="30" t="s">
        <v>121</v>
      </c>
      <c r="B227" s="13" t="s">
        <v>3</v>
      </c>
      <c r="C227" s="13" t="s">
        <v>101</v>
      </c>
      <c r="D227" s="13" t="s">
        <v>0</v>
      </c>
      <c r="E227" s="13" t="s">
        <v>332</v>
      </c>
      <c r="F227" s="14" t="s">
        <v>111</v>
      </c>
      <c r="G227" s="15"/>
    </row>
    <row r="228" spans="1:7" s="2" customFormat="1" ht="31.2" x14ac:dyDescent="0.25">
      <c r="A228" s="30" t="s">
        <v>370</v>
      </c>
      <c r="B228" s="13" t="s">
        <v>3</v>
      </c>
      <c r="C228" s="13" t="s">
        <v>101</v>
      </c>
      <c r="D228" s="13" t="s">
        <v>1</v>
      </c>
      <c r="E228" s="13"/>
      <c r="F228" s="14"/>
      <c r="G228" s="15">
        <f>G229</f>
        <v>0</v>
      </c>
    </row>
    <row r="229" spans="1:7" s="2" customFormat="1" x14ac:dyDescent="0.25">
      <c r="A229" s="30" t="s">
        <v>226</v>
      </c>
      <c r="B229" s="13" t="s">
        <v>3</v>
      </c>
      <c r="C229" s="13" t="s">
        <v>101</v>
      </c>
      <c r="D229" s="13" t="s">
        <v>1</v>
      </c>
      <c r="E229" s="13" t="s">
        <v>305</v>
      </c>
      <c r="F229" s="14"/>
      <c r="G229" s="15">
        <f>G230</f>
        <v>0</v>
      </c>
    </row>
    <row r="230" spans="1:7" s="2" customFormat="1" x14ac:dyDescent="0.25">
      <c r="A230" s="30" t="s">
        <v>9</v>
      </c>
      <c r="B230" s="13" t="s">
        <v>3</v>
      </c>
      <c r="C230" s="13" t="s">
        <v>101</v>
      </c>
      <c r="D230" s="13" t="s">
        <v>1</v>
      </c>
      <c r="E230" s="13" t="s">
        <v>305</v>
      </c>
      <c r="F230" s="14" t="s">
        <v>25</v>
      </c>
      <c r="G230" s="15"/>
    </row>
    <row r="231" spans="1:7" s="2" customFormat="1" x14ac:dyDescent="0.25">
      <c r="A231" s="28" t="s">
        <v>371</v>
      </c>
      <c r="B231" s="13" t="s">
        <v>4</v>
      </c>
      <c r="C231" s="13"/>
      <c r="D231" s="13"/>
      <c r="E231" s="13"/>
      <c r="F231" s="14"/>
      <c r="G231" s="15">
        <f>SUM(G232+G245+G271)</f>
        <v>2440.6</v>
      </c>
    </row>
    <row r="232" spans="1:7" s="2" customFormat="1" ht="46.8" x14ac:dyDescent="0.25">
      <c r="A232" s="28" t="s">
        <v>154</v>
      </c>
      <c r="B232" s="13" t="s">
        <v>4</v>
      </c>
      <c r="C232" s="13" t="s">
        <v>58</v>
      </c>
      <c r="D232" s="13"/>
      <c r="E232" s="13"/>
      <c r="F232" s="14"/>
      <c r="G232" s="15">
        <f>SUM(G233+G242)</f>
        <v>0</v>
      </c>
    </row>
    <row r="233" spans="1:7" s="2" customFormat="1" ht="46.8" x14ac:dyDescent="0.25">
      <c r="A233" s="28" t="s">
        <v>372</v>
      </c>
      <c r="B233" s="13" t="s">
        <v>4</v>
      </c>
      <c r="C233" s="13" t="s">
        <v>58</v>
      </c>
      <c r="D233" s="13" t="s">
        <v>0</v>
      </c>
      <c r="E233" s="13"/>
      <c r="F233" s="14"/>
      <c r="G233" s="15">
        <f>SUM(G234+G238+G240)</f>
        <v>0</v>
      </c>
    </row>
    <row r="234" spans="1:7" s="2" customFormat="1" x14ac:dyDescent="0.25">
      <c r="A234" s="28" t="s">
        <v>26</v>
      </c>
      <c r="B234" s="13" t="s">
        <v>4</v>
      </c>
      <c r="C234" s="13" t="s">
        <v>58</v>
      </c>
      <c r="D234" s="13" t="s">
        <v>0</v>
      </c>
      <c r="E234" s="13" t="s">
        <v>41</v>
      </c>
      <c r="F234" s="14"/>
      <c r="G234" s="15">
        <f>SUM(G235:G237)</f>
        <v>0</v>
      </c>
    </row>
    <row r="235" spans="1:7" s="2" customFormat="1" ht="31.2" x14ac:dyDescent="0.25">
      <c r="A235" s="29" t="s">
        <v>18</v>
      </c>
      <c r="B235" s="13" t="s">
        <v>4</v>
      </c>
      <c r="C235" s="13" t="s">
        <v>58</v>
      </c>
      <c r="D235" s="13" t="s">
        <v>0</v>
      </c>
      <c r="E235" s="13" t="s">
        <v>41</v>
      </c>
      <c r="F235" s="14" t="s">
        <v>19</v>
      </c>
      <c r="G235" s="15"/>
    </row>
    <row r="236" spans="1:7" s="2" customFormat="1" ht="31.2" x14ac:dyDescent="0.25">
      <c r="A236" s="29" t="s">
        <v>115</v>
      </c>
      <c r="B236" s="13" t="s">
        <v>4</v>
      </c>
      <c r="C236" s="13" t="s">
        <v>58</v>
      </c>
      <c r="D236" s="13" t="s">
        <v>0</v>
      </c>
      <c r="E236" s="13" t="s">
        <v>41</v>
      </c>
      <c r="F236" s="14" t="s">
        <v>20</v>
      </c>
      <c r="G236" s="15"/>
    </row>
    <row r="237" spans="1:7" s="2" customFormat="1" x14ac:dyDescent="0.25">
      <c r="A237" s="29" t="s">
        <v>21</v>
      </c>
      <c r="B237" s="13" t="s">
        <v>4</v>
      </c>
      <c r="C237" s="13" t="s">
        <v>58</v>
      </c>
      <c r="D237" s="13" t="s">
        <v>0</v>
      </c>
      <c r="E237" s="13" t="s">
        <v>41</v>
      </c>
      <c r="F237" s="14" t="s">
        <v>22</v>
      </c>
      <c r="G237" s="15"/>
    </row>
    <row r="238" spans="1:7" s="2" customFormat="1" x14ac:dyDescent="0.25">
      <c r="A238" s="29" t="s">
        <v>228</v>
      </c>
      <c r="B238" s="13" t="s">
        <v>4</v>
      </c>
      <c r="C238" s="13" t="s">
        <v>58</v>
      </c>
      <c r="D238" s="13" t="s">
        <v>0</v>
      </c>
      <c r="E238" s="13" t="s">
        <v>229</v>
      </c>
      <c r="F238" s="14"/>
      <c r="G238" s="15">
        <f>SUM(G239)</f>
        <v>0</v>
      </c>
    </row>
    <row r="239" spans="1:7" s="2" customFormat="1" ht="31.2" x14ac:dyDescent="0.25">
      <c r="A239" s="29" t="s">
        <v>115</v>
      </c>
      <c r="B239" s="13" t="s">
        <v>4</v>
      </c>
      <c r="C239" s="13" t="s">
        <v>58</v>
      </c>
      <c r="D239" s="13" t="s">
        <v>0</v>
      </c>
      <c r="E239" s="13" t="s">
        <v>229</v>
      </c>
      <c r="F239" s="14" t="s">
        <v>20</v>
      </c>
      <c r="G239" s="15"/>
    </row>
    <row r="240" spans="1:7" s="2" customFormat="1" x14ac:dyDescent="0.25">
      <c r="A240" s="29" t="s">
        <v>234</v>
      </c>
      <c r="B240" s="13" t="s">
        <v>4</v>
      </c>
      <c r="C240" s="13" t="s">
        <v>58</v>
      </c>
      <c r="D240" s="13" t="s">
        <v>0</v>
      </c>
      <c r="E240" s="13" t="s">
        <v>235</v>
      </c>
      <c r="F240" s="14"/>
      <c r="G240" s="15">
        <f>SUM(G241)</f>
        <v>0</v>
      </c>
    </row>
    <row r="241" spans="1:7" s="2" customFormat="1" ht="31.2" x14ac:dyDescent="0.25">
      <c r="A241" s="29" t="s">
        <v>115</v>
      </c>
      <c r="B241" s="13" t="s">
        <v>4</v>
      </c>
      <c r="C241" s="13" t="s">
        <v>58</v>
      </c>
      <c r="D241" s="13" t="s">
        <v>0</v>
      </c>
      <c r="E241" s="13" t="s">
        <v>235</v>
      </c>
      <c r="F241" s="14" t="s">
        <v>20</v>
      </c>
      <c r="G241" s="15"/>
    </row>
    <row r="242" spans="1:7" s="2" customFormat="1" x14ac:dyDescent="0.25">
      <c r="A242" s="28" t="s">
        <v>283</v>
      </c>
      <c r="B242" s="13" t="s">
        <v>4</v>
      </c>
      <c r="C242" s="13" t="s">
        <v>58</v>
      </c>
      <c r="D242" s="13" t="s">
        <v>1</v>
      </c>
      <c r="E242" s="13"/>
      <c r="F242" s="14"/>
      <c r="G242" s="15">
        <f>SUM(G243)</f>
        <v>0</v>
      </c>
    </row>
    <row r="243" spans="1:7" s="2" customFormat="1" x14ac:dyDescent="0.25">
      <c r="A243" s="28" t="s">
        <v>280</v>
      </c>
      <c r="B243" s="13" t="s">
        <v>4</v>
      </c>
      <c r="C243" s="13" t="s">
        <v>58</v>
      </c>
      <c r="D243" s="13" t="s">
        <v>1</v>
      </c>
      <c r="E243" s="13" t="s">
        <v>281</v>
      </c>
      <c r="F243" s="14"/>
      <c r="G243" s="15">
        <f>SUM(G244)</f>
        <v>0</v>
      </c>
    </row>
    <row r="244" spans="1:7" s="2" customFormat="1" ht="38.4" customHeight="1" x14ac:dyDescent="0.25">
      <c r="A244" s="29" t="s">
        <v>110</v>
      </c>
      <c r="B244" s="13" t="s">
        <v>4</v>
      </c>
      <c r="C244" s="13" t="s">
        <v>58</v>
      </c>
      <c r="D244" s="13" t="s">
        <v>1</v>
      </c>
      <c r="E244" s="13" t="s">
        <v>281</v>
      </c>
      <c r="F244" s="14" t="s">
        <v>111</v>
      </c>
      <c r="G244" s="15">
        <f>465-465</f>
        <v>0</v>
      </c>
    </row>
    <row r="245" spans="1:7" s="2" customFormat="1" x14ac:dyDescent="0.25">
      <c r="A245" s="28" t="s">
        <v>155</v>
      </c>
      <c r="B245" s="13" t="s">
        <v>4</v>
      </c>
      <c r="C245" s="13" t="s">
        <v>93</v>
      </c>
      <c r="D245" s="13"/>
      <c r="E245" s="13"/>
      <c r="F245" s="14"/>
      <c r="G245" s="15">
        <f>SUM(G246)</f>
        <v>2440.6</v>
      </c>
    </row>
    <row r="246" spans="1:7" s="2" customFormat="1" ht="31.2" x14ac:dyDescent="0.25">
      <c r="A246" s="34" t="s">
        <v>94</v>
      </c>
      <c r="B246" s="13" t="s">
        <v>4</v>
      </c>
      <c r="C246" s="13" t="s">
        <v>93</v>
      </c>
      <c r="D246" s="13" t="s">
        <v>0</v>
      </c>
      <c r="E246" s="13"/>
      <c r="F246" s="14"/>
      <c r="G246" s="15">
        <f>SUM(G247+G255+G259+G251+G265+G267+G249+G261+G263+G257+G269)</f>
        <v>2440.6</v>
      </c>
    </row>
    <row r="247" spans="1:7" s="2" customFormat="1" ht="46.8" x14ac:dyDescent="0.25">
      <c r="A247" s="31" t="s">
        <v>106</v>
      </c>
      <c r="B247" s="13" t="s">
        <v>4</v>
      </c>
      <c r="C247" s="13" t="s">
        <v>93</v>
      </c>
      <c r="D247" s="13" t="s">
        <v>0</v>
      </c>
      <c r="E247" s="13" t="s">
        <v>51</v>
      </c>
      <c r="F247" s="14"/>
      <c r="G247" s="15">
        <f>G248</f>
        <v>0</v>
      </c>
    </row>
    <row r="248" spans="1:7" s="2" customFormat="1" ht="31.2" x14ac:dyDescent="0.25">
      <c r="A248" s="29" t="s">
        <v>121</v>
      </c>
      <c r="B248" s="13" t="s">
        <v>4</v>
      </c>
      <c r="C248" s="13" t="s">
        <v>93</v>
      </c>
      <c r="D248" s="13" t="s">
        <v>0</v>
      </c>
      <c r="E248" s="13" t="s">
        <v>51</v>
      </c>
      <c r="F248" s="14" t="s">
        <v>111</v>
      </c>
      <c r="G248" s="15"/>
    </row>
    <row r="249" spans="1:7" s="2" customFormat="1" x14ac:dyDescent="0.25">
      <c r="A249" s="29" t="s">
        <v>280</v>
      </c>
      <c r="B249" s="13" t="s">
        <v>4</v>
      </c>
      <c r="C249" s="13" t="s">
        <v>93</v>
      </c>
      <c r="D249" s="13" t="s">
        <v>0</v>
      </c>
      <c r="E249" s="13" t="s">
        <v>281</v>
      </c>
      <c r="F249" s="14"/>
      <c r="G249" s="15">
        <f>SUM(G250)</f>
        <v>0</v>
      </c>
    </row>
    <row r="250" spans="1:7" s="2" customFormat="1" ht="31.2" x14ac:dyDescent="0.25">
      <c r="A250" s="29" t="s">
        <v>121</v>
      </c>
      <c r="B250" s="13" t="s">
        <v>4</v>
      </c>
      <c r="C250" s="13" t="s">
        <v>93</v>
      </c>
      <c r="D250" s="13" t="s">
        <v>0</v>
      </c>
      <c r="E250" s="13" t="s">
        <v>281</v>
      </c>
      <c r="F250" s="14" t="s">
        <v>111</v>
      </c>
      <c r="G250" s="15"/>
    </row>
    <row r="251" spans="1:7" s="2" customFormat="1" ht="37.200000000000003" customHeight="1" x14ac:dyDescent="0.25">
      <c r="A251" s="28" t="s">
        <v>373</v>
      </c>
      <c r="B251" s="13" t="s">
        <v>4</v>
      </c>
      <c r="C251" s="13" t="s">
        <v>93</v>
      </c>
      <c r="D251" s="13" t="s">
        <v>0</v>
      </c>
      <c r="E251" s="13" t="s">
        <v>131</v>
      </c>
      <c r="F251" s="14"/>
      <c r="G251" s="15">
        <f>G252+G254+G253</f>
        <v>0</v>
      </c>
    </row>
    <row r="252" spans="1:7" s="2" customFormat="1" ht="31.2" x14ac:dyDescent="0.25">
      <c r="A252" s="29" t="s">
        <v>115</v>
      </c>
      <c r="B252" s="13" t="s">
        <v>4</v>
      </c>
      <c r="C252" s="13" t="s">
        <v>93</v>
      </c>
      <c r="D252" s="13" t="s">
        <v>0</v>
      </c>
      <c r="E252" s="13" t="s">
        <v>131</v>
      </c>
      <c r="F252" s="14" t="s">
        <v>20</v>
      </c>
      <c r="G252" s="15"/>
    </row>
    <row r="253" spans="1:7" s="2" customFormat="1" x14ac:dyDescent="0.25">
      <c r="A253" s="29" t="s">
        <v>117</v>
      </c>
      <c r="B253" s="13" t="s">
        <v>4</v>
      </c>
      <c r="C253" s="13" t="s">
        <v>93</v>
      </c>
      <c r="D253" s="13" t="s">
        <v>0</v>
      </c>
      <c r="E253" s="13" t="s">
        <v>131</v>
      </c>
      <c r="F253" s="14" t="s">
        <v>109</v>
      </c>
      <c r="G253" s="15"/>
    </row>
    <row r="254" spans="1:7" s="2" customFormat="1" ht="31.2" x14ac:dyDescent="0.25">
      <c r="A254" s="30" t="s">
        <v>121</v>
      </c>
      <c r="B254" s="13" t="s">
        <v>4</v>
      </c>
      <c r="C254" s="13" t="s">
        <v>93</v>
      </c>
      <c r="D254" s="13" t="s">
        <v>0</v>
      </c>
      <c r="E254" s="13" t="s">
        <v>131</v>
      </c>
      <c r="F254" s="14" t="s">
        <v>111</v>
      </c>
      <c r="G254" s="15"/>
    </row>
    <row r="255" spans="1:7" s="2" customFormat="1" ht="37.200000000000003" customHeight="1" x14ac:dyDescent="0.25">
      <c r="A255" s="28" t="s">
        <v>156</v>
      </c>
      <c r="B255" s="13" t="s">
        <v>4</v>
      </c>
      <c r="C255" s="13" t="s">
        <v>93</v>
      </c>
      <c r="D255" s="13" t="s">
        <v>0</v>
      </c>
      <c r="E255" s="13" t="s">
        <v>95</v>
      </c>
      <c r="F255" s="14"/>
      <c r="G255" s="15">
        <f>SUM(G256:G256)</f>
        <v>0</v>
      </c>
    </row>
    <row r="256" spans="1:7" s="2" customFormat="1" ht="31.2" x14ac:dyDescent="0.25">
      <c r="A256" s="30" t="s">
        <v>121</v>
      </c>
      <c r="B256" s="13" t="s">
        <v>4</v>
      </c>
      <c r="C256" s="13" t="s">
        <v>93</v>
      </c>
      <c r="D256" s="13" t="s">
        <v>0</v>
      </c>
      <c r="E256" s="13" t="s">
        <v>95</v>
      </c>
      <c r="F256" s="14" t="s">
        <v>111</v>
      </c>
      <c r="G256" s="15"/>
    </row>
    <row r="257" spans="1:7" s="2" customFormat="1" x14ac:dyDescent="0.25">
      <c r="A257" s="30" t="s">
        <v>293</v>
      </c>
      <c r="B257" s="13" t="s">
        <v>4</v>
      </c>
      <c r="C257" s="13" t="s">
        <v>93</v>
      </c>
      <c r="D257" s="13" t="s">
        <v>0</v>
      </c>
      <c r="E257" s="13" t="s">
        <v>292</v>
      </c>
      <c r="F257" s="14"/>
      <c r="G257" s="15">
        <f>G258</f>
        <v>0</v>
      </c>
    </row>
    <row r="258" spans="1:7" s="2" customFormat="1" ht="31.2" x14ac:dyDescent="0.25">
      <c r="A258" s="30" t="s">
        <v>121</v>
      </c>
      <c r="B258" s="13" t="s">
        <v>4</v>
      </c>
      <c r="C258" s="13" t="s">
        <v>93</v>
      </c>
      <c r="D258" s="13" t="s">
        <v>0</v>
      </c>
      <c r="E258" s="13" t="s">
        <v>292</v>
      </c>
      <c r="F258" s="14" t="s">
        <v>111</v>
      </c>
      <c r="G258" s="15"/>
    </row>
    <row r="259" spans="1:7" s="2" customFormat="1" ht="93.6" x14ac:dyDescent="0.25">
      <c r="A259" s="35" t="s">
        <v>217</v>
      </c>
      <c r="B259" s="13" t="s">
        <v>4</v>
      </c>
      <c r="C259" s="13" t="s">
        <v>93</v>
      </c>
      <c r="D259" s="13" t="s">
        <v>0</v>
      </c>
      <c r="E259" s="13" t="s">
        <v>96</v>
      </c>
      <c r="F259" s="14"/>
      <c r="G259" s="15">
        <f>SUM(G260:G260)</f>
        <v>687.5</v>
      </c>
    </row>
    <row r="260" spans="1:7" s="2" customFormat="1" ht="31.2" x14ac:dyDescent="0.25">
      <c r="A260" s="29" t="s">
        <v>116</v>
      </c>
      <c r="B260" s="13" t="s">
        <v>4</v>
      </c>
      <c r="C260" s="13" t="s">
        <v>93</v>
      </c>
      <c r="D260" s="13" t="s">
        <v>0</v>
      </c>
      <c r="E260" s="13" t="s">
        <v>96</v>
      </c>
      <c r="F260" s="14" t="s">
        <v>111</v>
      </c>
      <c r="G260" s="15">
        <v>687.5</v>
      </c>
    </row>
    <row r="261" spans="1:7" s="2" customFormat="1" ht="31.2" x14ac:dyDescent="0.25">
      <c r="A261" s="29" t="s">
        <v>193</v>
      </c>
      <c r="B261" s="13" t="s">
        <v>4</v>
      </c>
      <c r="C261" s="13" t="s">
        <v>93</v>
      </c>
      <c r="D261" s="13" t="s">
        <v>0</v>
      </c>
      <c r="E261" s="13" t="s">
        <v>259</v>
      </c>
      <c r="F261" s="14"/>
      <c r="G261" s="15">
        <f>G262</f>
        <v>0</v>
      </c>
    </row>
    <row r="262" spans="1:7" s="2" customFormat="1" ht="33.6" customHeight="1" x14ac:dyDescent="0.25">
      <c r="A262" s="29" t="s">
        <v>110</v>
      </c>
      <c r="B262" s="13" t="s">
        <v>4</v>
      </c>
      <c r="C262" s="13" t="s">
        <v>93</v>
      </c>
      <c r="D262" s="13" t="s">
        <v>0</v>
      </c>
      <c r="E262" s="13" t="s">
        <v>259</v>
      </c>
      <c r="F262" s="14" t="s">
        <v>111</v>
      </c>
      <c r="G262" s="15"/>
    </row>
    <row r="263" spans="1:7" s="2" customFormat="1" ht="84.6" customHeight="1" x14ac:dyDescent="0.25">
      <c r="A263" s="29" t="s">
        <v>341</v>
      </c>
      <c r="B263" s="13" t="s">
        <v>4</v>
      </c>
      <c r="C263" s="13" t="s">
        <v>93</v>
      </c>
      <c r="D263" s="13" t="s">
        <v>0</v>
      </c>
      <c r="E263" s="13" t="s">
        <v>340</v>
      </c>
      <c r="F263" s="14"/>
      <c r="G263" s="15">
        <f>G264</f>
        <v>0</v>
      </c>
    </row>
    <row r="264" spans="1:7" s="2" customFormat="1" ht="31.2" x14ac:dyDescent="0.25">
      <c r="A264" s="29" t="s">
        <v>116</v>
      </c>
      <c r="B264" s="13" t="s">
        <v>4</v>
      </c>
      <c r="C264" s="13" t="s">
        <v>93</v>
      </c>
      <c r="D264" s="13" t="s">
        <v>0</v>
      </c>
      <c r="E264" s="13" t="s">
        <v>340</v>
      </c>
      <c r="F264" s="14" t="s">
        <v>111</v>
      </c>
      <c r="G264" s="15"/>
    </row>
    <row r="265" spans="1:7" s="2" customFormat="1" ht="31.2" x14ac:dyDescent="0.25">
      <c r="A265" s="29" t="s">
        <v>200</v>
      </c>
      <c r="B265" s="13" t="s">
        <v>4</v>
      </c>
      <c r="C265" s="13" t="s">
        <v>93</v>
      </c>
      <c r="D265" s="13" t="s">
        <v>0</v>
      </c>
      <c r="E265" s="13" t="s">
        <v>198</v>
      </c>
      <c r="F265" s="14"/>
      <c r="G265" s="15">
        <f>G266</f>
        <v>1753.1</v>
      </c>
    </row>
    <row r="266" spans="1:7" s="2" customFormat="1" ht="31.2" x14ac:dyDescent="0.25">
      <c r="A266" s="29" t="s">
        <v>116</v>
      </c>
      <c r="B266" s="13" t="s">
        <v>4</v>
      </c>
      <c r="C266" s="13" t="s">
        <v>93</v>
      </c>
      <c r="D266" s="13" t="s">
        <v>0</v>
      </c>
      <c r="E266" s="13" t="s">
        <v>198</v>
      </c>
      <c r="F266" s="14" t="s">
        <v>111</v>
      </c>
      <c r="G266" s="15">
        <v>1753.1</v>
      </c>
    </row>
    <row r="267" spans="1:7" s="2" customFormat="1" ht="96.75" customHeight="1" x14ac:dyDescent="0.25">
      <c r="A267" s="29" t="s">
        <v>356</v>
      </c>
      <c r="B267" s="13" t="s">
        <v>4</v>
      </c>
      <c r="C267" s="13" t="s">
        <v>93</v>
      </c>
      <c r="D267" s="13" t="s">
        <v>0</v>
      </c>
      <c r="E267" s="13" t="s">
        <v>258</v>
      </c>
      <c r="F267" s="14"/>
      <c r="G267" s="15">
        <f>G268</f>
        <v>0</v>
      </c>
    </row>
    <row r="268" spans="1:7" s="2" customFormat="1" ht="31.2" x14ac:dyDescent="0.25">
      <c r="A268" s="29" t="s">
        <v>116</v>
      </c>
      <c r="B268" s="13" t="s">
        <v>4</v>
      </c>
      <c r="C268" s="13" t="s">
        <v>93</v>
      </c>
      <c r="D268" s="13" t="s">
        <v>0</v>
      </c>
      <c r="E268" s="13" t="s">
        <v>258</v>
      </c>
      <c r="F268" s="14" t="s">
        <v>111</v>
      </c>
      <c r="G268" s="15"/>
    </row>
    <row r="269" spans="1:7" s="2" customFormat="1" ht="31.2" x14ac:dyDescent="0.25">
      <c r="A269" s="29" t="s">
        <v>297</v>
      </c>
      <c r="B269" s="13" t="s">
        <v>4</v>
      </c>
      <c r="C269" s="13" t="s">
        <v>93</v>
      </c>
      <c r="D269" s="13" t="s">
        <v>0</v>
      </c>
      <c r="E269" s="13" t="s">
        <v>296</v>
      </c>
      <c r="F269" s="14"/>
      <c r="G269" s="15">
        <f>G270</f>
        <v>0</v>
      </c>
    </row>
    <row r="270" spans="1:7" s="2" customFormat="1" ht="31.2" x14ac:dyDescent="0.25">
      <c r="A270" s="29" t="s">
        <v>116</v>
      </c>
      <c r="B270" s="13" t="s">
        <v>4</v>
      </c>
      <c r="C270" s="13" t="s">
        <v>93</v>
      </c>
      <c r="D270" s="13" t="s">
        <v>0</v>
      </c>
      <c r="E270" s="13" t="s">
        <v>296</v>
      </c>
      <c r="F270" s="14" t="s">
        <v>111</v>
      </c>
      <c r="G270" s="15"/>
    </row>
    <row r="271" spans="1:7" s="2" customFormat="1" x14ac:dyDescent="0.25">
      <c r="A271" s="28" t="s">
        <v>157</v>
      </c>
      <c r="B271" s="13" t="s">
        <v>4</v>
      </c>
      <c r="C271" s="13" t="s">
        <v>101</v>
      </c>
      <c r="D271" s="13"/>
      <c r="E271" s="13"/>
      <c r="F271" s="14"/>
      <c r="G271" s="15">
        <f>G272</f>
        <v>0</v>
      </c>
    </row>
    <row r="272" spans="1:7" s="2" customFormat="1" ht="46.8" x14ac:dyDescent="0.25">
      <c r="A272" s="28" t="s">
        <v>133</v>
      </c>
      <c r="B272" s="13" t="s">
        <v>4</v>
      </c>
      <c r="C272" s="13" t="s">
        <v>101</v>
      </c>
      <c r="D272" s="13" t="s">
        <v>0</v>
      </c>
      <c r="E272" s="13"/>
      <c r="F272" s="14"/>
      <c r="G272" s="15">
        <f>G273</f>
        <v>0</v>
      </c>
    </row>
    <row r="273" spans="1:7" s="2" customFormat="1" ht="31.2" x14ac:dyDescent="0.25">
      <c r="A273" s="28" t="s">
        <v>374</v>
      </c>
      <c r="B273" s="13" t="s">
        <v>4</v>
      </c>
      <c r="C273" s="13" t="s">
        <v>101</v>
      </c>
      <c r="D273" s="13" t="s">
        <v>0</v>
      </c>
      <c r="E273" s="13" t="s">
        <v>132</v>
      </c>
      <c r="F273" s="14"/>
      <c r="G273" s="15">
        <f>G274+G275+G276+G277</f>
        <v>0</v>
      </c>
    </row>
    <row r="274" spans="1:7" s="2" customFormat="1" ht="46.8" x14ac:dyDescent="0.25">
      <c r="A274" s="28" t="s">
        <v>114</v>
      </c>
      <c r="B274" s="13" t="s">
        <v>4</v>
      </c>
      <c r="C274" s="13" t="s">
        <v>101</v>
      </c>
      <c r="D274" s="13" t="s">
        <v>0</v>
      </c>
      <c r="E274" s="13" t="s">
        <v>132</v>
      </c>
      <c r="F274" s="14" t="s">
        <v>19</v>
      </c>
      <c r="G274" s="15"/>
    </row>
    <row r="275" spans="1:7" s="2" customFormat="1" ht="31.2" x14ac:dyDescent="0.25">
      <c r="A275" s="29" t="s">
        <v>115</v>
      </c>
      <c r="B275" s="13" t="s">
        <v>4</v>
      </c>
      <c r="C275" s="13" t="s">
        <v>101</v>
      </c>
      <c r="D275" s="13" t="s">
        <v>0</v>
      </c>
      <c r="E275" s="13" t="s">
        <v>132</v>
      </c>
      <c r="F275" s="14" t="s">
        <v>20</v>
      </c>
      <c r="G275" s="15"/>
    </row>
    <row r="276" spans="1:7" s="2" customFormat="1" x14ac:dyDescent="0.25">
      <c r="A276" s="29" t="s">
        <v>117</v>
      </c>
      <c r="B276" s="13" t="s">
        <v>4</v>
      </c>
      <c r="C276" s="13" t="s">
        <v>101</v>
      </c>
      <c r="D276" s="13" t="s">
        <v>0</v>
      </c>
      <c r="E276" s="13" t="s">
        <v>132</v>
      </c>
      <c r="F276" s="14" t="s">
        <v>109</v>
      </c>
      <c r="G276" s="15"/>
    </row>
    <row r="277" spans="1:7" s="2" customFormat="1" ht="31.2" x14ac:dyDescent="0.25">
      <c r="A277" s="29" t="s">
        <v>121</v>
      </c>
      <c r="B277" s="13" t="s">
        <v>4</v>
      </c>
      <c r="C277" s="13" t="s">
        <v>101</v>
      </c>
      <c r="D277" s="13" t="s">
        <v>0</v>
      </c>
      <c r="E277" s="13" t="s">
        <v>132</v>
      </c>
      <c r="F277" s="14" t="s">
        <v>111</v>
      </c>
      <c r="G277" s="15"/>
    </row>
    <row r="278" spans="1:7" s="2" customFormat="1" x14ac:dyDescent="0.25">
      <c r="A278" s="28" t="s">
        <v>375</v>
      </c>
      <c r="B278" s="13" t="s">
        <v>10</v>
      </c>
      <c r="C278" s="13"/>
      <c r="D278" s="13"/>
      <c r="E278" s="13"/>
      <c r="F278" s="13"/>
      <c r="G278" s="15">
        <f>SUM(G279)</f>
        <v>3985.6</v>
      </c>
    </row>
    <row r="279" spans="1:7" s="2" customFormat="1" ht="31.2" x14ac:dyDescent="0.25">
      <c r="A279" s="36" t="s">
        <v>376</v>
      </c>
      <c r="B279" s="13" t="s">
        <v>10</v>
      </c>
      <c r="C279" s="13" t="s">
        <v>58</v>
      </c>
      <c r="D279" s="13"/>
      <c r="E279" s="13"/>
      <c r="F279" s="13"/>
      <c r="G279" s="15">
        <f>SUM(G280+G297+G308+G311)</f>
        <v>3985.6</v>
      </c>
    </row>
    <row r="280" spans="1:7" s="2" customFormat="1" ht="46.8" x14ac:dyDescent="0.25">
      <c r="A280" s="28" t="s">
        <v>377</v>
      </c>
      <c r="B280" s="13" t="s">
        <v>10</v>
      </c>
      <c r="C280" s="13" t="s">
        <v>58</v>
      </c>
      <c r="D280" s="13" t="s">
        <v>0</v>
      </c>
      <c r="E280" s="13"/>
      <c r="F280" s="14"/>
      <c r="G280" s="15">
        <f>SUM(G285+G288+G291+G293+G283+G281+G295)</f>
        <v>3985.6</v>
      </c>
    </row>
    <row r="281" spans="1:7" s="2" customFormat="1" ht="31.2" x14ac:dyDescent="0.25">
      <c r="A281" s="28" t="s">
        <v>362</v>
      </c>
      <c r="B281" s="13" t="s">
        <v>10</v>
      </c>
      <c r="C281" s="13" t="s">
        <v>58</v>
      </c>
      <c r="D281" s="13" t="s">
        <v>0</v>
      </c>
      <c r="E281" s="13" t="s">
        <v>363</v>
      </c>
      <c r="F281" s="14"/>
      <c r="G281" s="15">
        <f>G282</f>
        <v>0</v>
      </c>
    </row>
    <row r="282" spans="1:7" s="2" customFormat="1" ht="31.2" x14ac:dyDescent="0.25">
      <c r="A282" s="28" t="s">
        <v>121</v>
      </c>
      <c r="B282" s="13" t="s">
        <v>10</v>
      </c>
      <c r="C282" s="13" t="s">
        <v>58</v>
      </c>
      <c r="D282" s="13" t="s">
        <v>0</v>
      </c>
      <c r="E282" s="13" t="s">
        <v>363</v>
      </c>
      <c r="F282" s="14" t="s">
        <v>111</v>
      </c>
      <c r="G282" s="15"/>
    </row>
    <row r="283" spans="1:7" s="2" customFormat="1" ht="109.2" x14ac:dyDescent="0.25">
      <c r="A283" s="45" t="s">
        <v>354</v>
      </c>
      <c r="B283" s="13" t="s">
        <v>10</v>
      </c>
      <c r="C283" s="13" t="s">
        <v>58</v>
      </c>
      <c r="D283" s="13" t="s">
        <v>0</v>
      </c>
      <c r="E283" s="13" t="s">
        <v>120</v>
      </c>
      <c r="F283" s="14"/>
      <c r="G283" s="15">
        <f>SUM(G284)</f>
        <v>252</v>
      </c>
    </row>
    <row r="284" spans="1:7" s="2" customFormat="1" ht="31.2" x14ac:dyDescent="0.25">
      <c r="A284" s="45" t="s">
        <v>18</v>
      </c>
      <c r="B284" s="13" t="s">
        <v>10</v>
      </c>
      <c r="C284" s="13" t="s">
        <v>58</v>
      </c>
      <c r="D284" s="13" t="s">
        <v>0</v>
      </c>
      <c r="E284" s="13" t="s">
        <v>120</v>
      </c>
      <c r="F284" s="14" t="s">
        <v>19</v>
      </c>
      <c r="G284" s="15">
        <v>252</v>
      </c>
    </row>
    <row r="285" spans="1:7" s="2" customFormat="1" ht="46.8" x14ac:dyDescent="0.25">
      <c r="A285" s="29" t="s">
        <v>173</v>
      </c>
      <c r="B285" s="13" t="s">
        <v>10</v>
      </c>
      <c r="C285" s="13" t="s">
        <v>58</v>
      </c>
      <c r="D285" s="13" t="s">
        <v>0</v>
      </c>
      <c r="E285" s="13" t="s">
        <v>172</v>
      </c>
      <c r="F285" s="14"/>
      <c r="G285" s="15">
        <f>SUM(G286:G287)</f>
        <v>1866.8</v>
      </c>
    </row>
    <row r="286" spans="1:7" s="2" customFormat="1" ht="46.8" x14ac:dyDescent="0.25">
      <c r="A286" s="29" t="s">
        <v>114</v>
      </c>
      <c r="B286" s="13" t="s">
        <v>10</v>
      </c>
      <c r="C286" s="13" t="s">
        <v>58</v>
      </c>
      <c r="D286" s="13" t="s">
        <v>0</v>
      </c>
      <c r="E286" s="13" t="s">
        <v>172</v>
      </c>
      <c r="F286" s="14" t="s">
        <v>19</v>
      </c>
      <c r="G286" s="15">
        <v>1729.1</v>
      </c>
    </row>
    <row r="287" spans="1:7" s="2" customFormat="1" ht="31.2" x14ac:dyDescent="0.25">
      <c r="A287" s="29" t="s">
        <v>115</v>
      </c>
      <c r="B287" s="13" t="s">
        <v>10</v>
      </c>
      <c r="C287" s="13" t="s">
        <v>58</v>
      </c>
      <c r="D287" s="13" t="s">
        <v>0</v>
      </c>
      <c r="E287" s="13" t="s">
        <v>172</v>
      </c>
      <c r="F287" s="14" t="s">
        <v>20</v>
      </c>
      <c r="G287" s="15">
        <v>137.69999999999999</v>
      </c>
    </row>
    <row r="288" spans="1:7" s="2" customFormat="1" ht="93.6" x14ac:dyDescent="0.25">
      <c r="A288" s="37" t="s">
        <v>180</v>
      </c>
      <c r="B288" s="13" t="s">
        <v>10</v>
      </c>
      <c r="C288" s="13" t="s">
        <v>58</v>
      </c>
      <c r="D288" s="13" t="s">
        <v>0</v>
      </c>
      <c r="E288" s="13" t="s">
        <v>43</v>
      </c>
      <c r="F288" s="14"/>
      <c r="G288" s="15">
        <f>SUM(G289:G290)</f>
        <v>933.40000000000009</v>
      </c>
    </row>
    <row r="289" spans="1:7" s="2" customFormat="1" ht="62.4" x14ac:dyDescent="0.25">
      <c r="A289" s="29" t="s">
        <v>113</v>
      </c>
      <c r="B289" s="13" t="s">
        <v>10</v>
      </c>
      <c r="C289" s="13" t="s">
        <v>58</v>
      </c>
      <c r="D289" s="13" t="s">
        <v>0</v>
      </c>
      <c r="E289" s="13" t="s">
        <v>43</v>
      </c>
      <c r="F289" s="14" t="s">
        <v>19</v>
      </c>
      <c r="G289" s="15">
        <v>849.2</v>
      </c>
    </row>
    <row r="290" spans="1:7" s="2" customFormat="1" ht="31.2" x14ac:dyDescent="0.25">
      <c r="A290" s="29" t="s">
        <v>115</v>
      </c>
      <c r="B290" s="13" t="s">
        <v>10</v>
      </c>
      <c r="C290" s="13" t="s">
        <v>58</v>
      </c>
      <c r="D290" s="13" t="s">
        <v>0</v>
      </c>
      <c r="E290" s="13" t="s">
        <v>43</v>
      </c>
      <c r="F290" s="14" t="s">
        <v>20</v>
      </c>
      <c r="G290" s="15">
        <v>84.2</v>
      </c>
    </row>
    <row r="291" spans="1:7" s="2" customFormat="1" ht="46.8" x14ac:dyDescent="0.25">
      <c r="A291" s="45" t="s">
        <v>299</v>
      </c>
      <c r="B291" s="13" t="s">
        <v>10</v>
      </c>
      <c r="C291" s="13" t="s">
        <v>58</v>
      </c>
      <c r="D291" s="13" t="s">
        <v>0</v>
      </c>
      <c r="E291" s="13" t="s">
        <v>300</v>
      </c>
      <c r="F291" s="14"/>
      <c r="G291" s="15">
        <f>SUM(G292)</f>
        <v>0</v>
      </c>
    </row>
    <row r="292" spans="1:7" s="2" customFormat="1" ht="31.2" x14ac:dyDescent="0.25">
      <c r="A292" s="45" t="s">
        <v>115</v>
      </c>
      <c r="B292" s="13" t="s">
        <v>10</v>
      </c>
      <c r="C292" s="13" t="s">
        <v>58</v>
      </c>
      <c r="D292" s="13" t="s">
        <v>0</v>
      </c>
      <c r="E292" s="13" t="s">
        <v>300</v>
      </c>
      <c r="F292" s="14" t="s">
        <v>20</v>
      </c>
      <c r="G292" s="15">
        <f>26455.6-26455.6</f>
        <v>0</v>
      </c>
    </row>
    <row r="293" spans="1:7" s="2" customFormat="1" ht="63" customHeight="1" x14ac:dyDescent="0.25">
      <c r="A293" s="45" t="s">
        <v>301</v>
      </c>
      <c r="B293" s="13" t="s">
        <v>10</v>
      </c>
      <c r="C293" s="13" t="s">
        <v>58</v>
      </c>
      <c r="D293" s="13" t="s">
        <v>0</v>
      </c>
      <c r="E293" s="13" t="s">
        <v>302</v>
      </c>
      <c r="F293" s="14"/>
      <c r="G293" s="15">
        <f>SUM(G294)</f>
        <v>0</v>
      </c>
    </row>
    <row r="294" spans="1:7" s="2" customFormat="1" ht="31.2" x14ac:dyDescent="0.25">
      <c r="A294" s="45" t="s">
        <v>115</v>
      </c>
      <c r="B294" s="13" t="s">
        <v>10</v>
      </c>
      <c r="C294" s="13" t="s">
        <v>58</v>
      </c>
      <c r="D294" s="13" t="s">
        <v>0</v>
      </c>
      <c r="E294" s="13" t="s">
        <v>302</v>
      </c>
      <c r="F294" s="14" t="s">
        <v>20</v>
      </c>
      <c r="G294" s="15">
        <f>14041.8-14041.8</f>
        <v>0</v>
      </c>
    </row>
    <row r="295" spans="1:7" s="2" customFormat="1" ht="140.4" x14ac:dyDescent="0.25">
      <c r="A295" s="55" t="s">
        <v>477</v>
      </c>
      <c r="B295" s="13" t="s">
        <v>10</v>
      </c>
      <c r="C295" s="13" t="s">
        <v>58</v>
      </c>
      <c r="D295" s="13" t="s">
        <v>0</v>
      </c>
      <c r="E295" s="13" t="s">
        <v>476</v>
      </c>
      <c r="F295" s="14"/>
      <c r="G295" s="15">
        <f>SUM(G296)</f>
        <v>933.4</v>
      </c>
    </row>
    <row r="296" spans="1:7" s="2" customFormat="1" ht="31.2" x14ac:dyDescent="0.25">
      <c r="A296" s="45" t="s">
        <v>18</v>
      </c>
      <c r="B296" s="13" t="s">
        <v>10</v>
      </c>
      <c r="C296" s="13" t="s">
        <v>58</v>
      </c>
      <c r="D296" s="13" t="s">
        <v>0</v>
      </c>
      <c r="E296" s="13" t="s">
        <v>476</v>
      </c>
      <c r="F296" s="14" t="s">
        <v>19</v>
      </c>
      <c r="G296" s="15">
        <v>933.4</v>
      </c>
    </row>
    <row r="297" spans="1:7" s="2" customFormat="1" x14ac:dyDescent="0.25">
      <c r="A297" s="29" t="s">
        <v>151</v>
      </c>
      <c r="B297" s="13" t="s">
        <v>10</v>
      </c>
      <c r="C297" s="13" t="s">
        <v>58</v>
      </c>
      <c r="D297" s="13" t="s">
        <v>1</v>
      </c>
      <c r="E297" s="13"/>
      <c r="F297" s="14"/>
      <c r="G297" s="15">
        <f>SUM(G298+G301+G304+G306)</f>
        <v>0</v>
      </c>
    </row>
    <row r="298" spans="1:7" s="2" customFormat="1" x14ac:dyDescent="0.25">
      <c r="A298" s="29" t="s">
        <v>26</v>
      </c>
      <c r="B298" s="13" t="s">
        <v>10</v>
      </c>
      <c r="C298" s="13" t="s">
        <v>58</v>
      </c>
      <c r="D298" s="13" t="s">
        <v>1</v>
      </c>
      <c r="E298" s="13" t="s">
        <v>41</v>
      </c>
      <c r="F298" s="14"/>
      <c r="G298" s="15">
        <f>SUM(G299:G300)</f>
        <v>0</v>
      </c>
    </row>
    <row r="299" spans="1:7" s="2" customFormat="1" ht="46.8" x14ac:dyDescent="0.25">
      <c r="A299" s="29" t="s">
        <v>114</v>
      </c>
      <c r="B299" s="13" t="s">
        <v>10</v>
      </c>
      <c r="C299" s="13" t="s">
        <v>58</v>
      </c>
      <c r="D299" s="13" t="s">
        <v>1</v>
      </c>
      <c r="E299" s="13" t="s">
        <v>41</v>
      </c>
      <c r="F299" s="14" t="s">
        <v>19</v>
      </c>
      <c r="G299" s="15"/>
    </row>
    <row r="300" spans="1:7" s="2" customFormat="1" ht="31.2" x14ac:dyDescent="0.25">
      <c r="A300" s="29" t="s">
        <v>115</v>
      </c>
      <c r="B300" s="13" t="s">
        <v>10</v>
      </c>
      <c r="C300" s="13" t="s">
        <v>58</v>
      </c>
      <c r="D300" s="13" t="s">
        <v>1</v>
      </c>
      <c r="E300" s="13" t="s">
        <v>41</v>
      </c>
      <c r="F300" s="14" t="s">
        <v>20</v>
      </c>
      <c r="G300" s="15"/>
    </row>
    <row r="301" spans="1:7" s="2" customFormat="1" ht="46.8" x14ac:dyDescent="0.25">
      <c r="A301" s="29" t="s">
        <v>30</v>
      </c>
      <c r="B301" s="13" t="s">
        <v>10</v>
      </c>
      <c r="C301" s="13" t="s">
        <v>58</v>
      </c>
      <c r="D301" s="13" t="s">
        <v>1</v>
      </c>
      <c r="E301" s="13" t="s">
        <v>45</v>
      </c>
      <c r="F301" s="14"/>
      <c r="G301" s="15">
        <f>G303+G302</f>
        <v>0</v>
      </c>
    </row>
    <row r="302" spans="1:7" s="2" customFormat="1" ht="46.8" x14ac:dyDescent="0.25">
      <c r="A302" s="29" t="s">
        <v>114</v>
      </c>
      <c r="B302" s="13" t="s">
        <v>10</v>
      </c>
      <c r="C302" s="13" t="s">
        <v>58</v>
      </c>
      <c r="D302" s="13" t="s">
        <v>1</v>
      </c>
      <c r="E302" s="13" t="s">
        <v>45</v>
      </c>
      <c r="F302" s="14" t="s">
        <v>19</v>
      </c>
      <c r="G302" s="15"/>
    </row>
    <row r="303" spans="1:7" s="2" customFormat="1" ht="31.2" x14ac:dyDescent="0.25">
      <c r="A303" s="29" t="s">
        <v>115</v>
      </c>
      <c r="B303" s="13" t="s">
        <v>10</v>
      </c>
      <c r="C303" s="13" t="s">
        <v>58</v>
      </c>
      <c r="D303" s="13" t="s">
        <v>1</v>
      </c>
      <c r="E303" s="13" t="s">
        <v>45</v>
      </c>
      <c r="F303" s="14" t="s">
        <v>20</v>
      </c>
      <c r="G303" s="15"/>
    </row>
    <row r="304" spans="1:7" s="2" customFormat="1" x14ac:dyDescent="0.25">
      <c r="A304" s="29" t="s">
        <v>228</v>
      </c>
      <c r="B304" s="13" t="s">
        <v>10</v>
      </c>
      <c r="C304" s="25">
        <v>1</v>
      </c>
      <c r="D304" s="13" t="s">
        <v>1</v>
      </c>
      <c r="E304" s="13" t="s">
        <v>229</v>
      </c>
      <c r="F304" s="13"/>
      <c r="G304" s="15">
        <f t="shared" ref="G304" si="0">SUM(G305)</f>
        <v>0</v>
      </c>
    </row>
    <row r="305" spans="1:7" s="2" customFormat="1" ht="31.2" x14ac:dyDescent="0.25">
      <c r="A305" s="29" t="s">
        <v>115</v>
      </c>
      <c r="B305" s="13" t="s">
        <v>10</v>
      </c>
      <c r="C305" s="25">
        <v>1</v>
      </c>
      <c r="D305" s="13" t="s">
        <v>1</v>
      </c>
      <c r="E305" s="13" t="s">
        <v>229</v>
      </c>
      <c r="F305" s="13" t="s">
        <v>20</v>
      </c>
      <c r="G305" s="15"/>
    </row>
    <row r="306" spans="1:7" s="2" customFormat="1" x14ac:dyDescent="0.25">
      <c r="A306" s="29" t="s">
        <v>234</v>
      </c>
      <c r="B306" s="13" t="s">
        <v>10</v>
      </c>
      <c r="C306" s="13" t="s">
        <v>58</v>
      </c>
      <c r="D306" s="13" t="s">
        <v>1</v>
      </c>
      <c r="E306" s="13" t="s">
        <v>235</v>
      </c>
      <c r="F306" s="14"/>
      <c r="G306" s="15">
        <f t="shared" ref="G306" si="1">SUM(G307)</f>
        <v>0</v>
      </c>
    </row>
    <row r="307" spans="1:7" s="2" customFormat="1" ht="31.2" x14ac:dyDescent="0.25">
      <c r="A307" s="29" t="s">
        <v>115</v>
      </c>
      <c r="B307" s="13" t="s">
        <v>10</v>
      </c>
      <c r="C307" s="13" t="s">
        <v>58</v>
      </c>
      <c r="D307" s="13" t="s">
        <v>1</v>
      </c>
      <c r="E307" s="13" t="s">
        <v>235</v>
      </c>
      <c r="F307" s="14" t="s">
        <v>20</v>
      </c>
      <c r="G307" s="15"/>
    </row>
    <row r="308" spans="1:7" s="2" customFormat="1" x14ac:dyDescent="0.25">
      <c r="A308" s="29" t="s">
        <v>152</v>
      </c>
      <c r="B308" s="13" t="s">
        <v>10</v>
      </c>
      <c r="C308" s="13" t="s">
        <v>58</v>
      </c>
      <c r="D308" s="13" t="s">
        <v>2</v>
      </c>
      <c r="E308" s="13"/>
      <c r="F308" s="14"/>
      <c r="G308" s="15">
        <f>SUM(G309)</f>
        <v>0</v>
      </c>
    </row>
    <row r="309" spans="1:7" s="2" customFormat="1" ht="46.8" x14ac:dyDescent="0.25">
      <c r="A309" s="28" t="s">
        <v>28</v>
      </c>
      <c r="B309" s="13" t="s">
        <v>10</v>
      </c>
      <c r="C309" s="13" t="s">
        <v>58</v>
      </c>
      <c r="D309" s="13" t="s">
        <v>2</v>
      </c>
      <c r="E309" s="13" t="s">
        <v>51</v>
      </c>
      <c r="F309" s="14"/>
      <c r="G309" s="15">
        <f>SUM(G310)</f>
        <v>0</v>
      </c>
    </row>
    <row r="310" spans="1:7" s="2" customFormat="1" ht="31.2" x14ac:dyDescent="0.25">
      <c r="A310" s="30" t="s">
        <v>116</v>
      </c>
      <c r="B310" s="13" t="s">
        <v>10</v>
      </c>
      <c r="C310" s="13" t="s">
        <v>58</v>
      </c>
      <c r="D310" s="13" t="s">
        <v>2</v>
      </c>
      <c r="E310" s="13" t="s">
        <v>51</v>
      </c>
      <c r="F310" s="14" t="s">
        <v>111</v>
      </c>
      <c r="G310" s="15"/>
    </row>
    <row r="311" spans="1:7" s="2" customFormat="1" ht="31.2" x14ac:dyDescent="0.25">
      <c r="A311" s="30" t="s">
        <v>378</v>
      </c>
      <c r="B311" s="13" t="s">
        <v>10</v>
      </c>
      <c r="C311" s="13" t="s">
        <v>58</v>
      </c>
      <c r="D311" s="13" t="s">
        <v>3</v>
      </c>
      <c r="E311" s="13"/>
      <c r="F311" s="14"/>
      <c r="G311" s="15">
        <f>SUM(G312)</f>
        <v>0</v>
      </c>
    </row>
    <row r="312" spans="1:7" s="2" customFormat="1" x14ac:dyDescent="0.25">
      <c r="A312" s="30" t="s">
        <v>209</v>
      </c>
      <c r="B312" s="13" t="s">
        <v>10</v>
      </c>
      <c r="C312" s="13" t="s">
        <v>58</v>
      </c>
      <c r="D312" s="13" t="s">
        <v>3</v>
      </c>
      <c r="E312" s="13" t="s">
        <v>208</v>
      </c>
      <c r="F312" s="14"/>
      <c r="G312" s="15">
        <f>SUM(G313)</f>
        <v>0</v>
      </c>
    </row>
    <row r="313" spans="1:7" s="2" customFormat="1" x14ac:dyDescent="0.25">
      <c r="A313" s="30" t="s">
        <v>9</v>
      </c>
      <c r="B313" s="13" t="s">
        <v>10</v>
      </c>
      <c r="C313" s="13" t="s">
        <v>58</v>
      </c>
      <c r="D313" s="13" t="s">
        <v>3</v>
      </c>
      <c r="E313" s="13" t="s">
        <v>208</v>
      </c>
      <c r="F313" s="14" t="s">
        <v>25</v>
      </c>
      <c r="G313" s="15"/>
    </row>
    <row r="314" spans="1:7" s="2" customFormat="1" ht="31.2" x14ac:dyDescent="0.25">
      <c r="A314" s="28" t="s">
        <v>379</v>
      </c>
      <c r="B314" s="13" t="s">
        <v>5</v>
      </c>
      <c r="C314" s="13"/>
      <c r="D314" s="13"/>
      <c r="E314" s="13"/>
      <c r="F314" s="14"/>
      <c r="G314" s="15">
        <f>SUM(G315)</f>
        <v>4502.2</v>
      </c>
    </row>
    <row r="315" spans="1:7" s="2" customFormat="1" ht="31.2" x14ac:dyDescent="0.25">
      <c r="A315" s="31" t="s">
        <v>380</v>
      </c>
      <c r="B315" s="13" t="s">
        <v>5</v>
      </c>
      <c r="C315" s="13" t="s">
        <v>58</v>
      </c>
      <c r="D315" s="13"/>
      <c r="E315" s="13"/>
      <c r="F315" s="14"/>
      <c r="G315" s="15">
        <f>SUM(G316+G325)</f>
        <v>4502.2</v>
      </c>
    </row>
    <row r="316" spans="1:7" s="2" customFormat="1" x14ac:dyDescent="0.25">
      <c r="A316" s="31" t="s">
        <v>50</v>
      </c>
      <c r="B316" s="13" t="s">
        <v>5</v>
      </c>
      <c r="C316" s="13" t="s">
        <v>58</v>
      </c>
      <c r="D316" s="13" t="s">
        <v>0</v>
      </c>
      <c r="E316" s="13"/>
      <c r="F316" s="14"/>
      <c r="G316" s="15">
        <f>SUM(G317+G323)</f>
        <v>4502.2</v>
      </c>
    </row>
    <row r="317" spans="1:7" s="2" customFormat="1" ht="46.8" x14ac:dyDescent="0.25">
      <c r="A317" s="31" t="s">
        <v>106</v>
      </c>
      <c r="B317" s="13" t="s">
        <v>5</v>
      </c>
      <c r="C317" s="13" t="s">
        <v>58</v>
      </c>
      <c r="D317" s="13" t="s">
        <v>0</v>
      </c>
      <c r="E317" s="13" t="s">
        <v>51</v>
      </c>
      <c r="F317" s="14"/>
      <c r="G317" s="15">
        <f>SUM(G318:G322)</f>
        <v>0</v>
      </c>
    </row>
    <row r="318" spans="1:7" s="2" customFormat="1" ht="46.8" x14ac:dyDescent="0.25">
      <c r="A318" s="29" t="s">
        <v>114</v>
      </c>
      <c r="B318" s="13" t="s">
        <v>5</v>
      </c>
      <c r="C318" s="13" t="s">
        <v>58</v>
      </c>
      <c r="D318" s="13" t="s">
        <v>0</v>
      </c>
      <c r="E318" s="13" t="s">
        <v>51</v>
      </c>
      <c r="F318" s="14" t="s">
        <v>19</v>
      </c>
      <c r="G318" s="15"/>
    </row>
    <row r="319" spans="1:7" s="2" customFormat="1" ht="31.2" x14ac:dyDescent="0.25">
      <c r="A319" s="29" t="s">
        <v>115</v>
      </c>
      <c r="B319" s="13" t="s">
        <v>5</v>
      </c>
      <c r="C319" s="13" t="s">
        <v>58</v>
      </c>
      <c r="D319" s="13" t="s">
        <v>0</v>
      </c>
      <c r="E319" s="13" t="s">
        <v>51</v>
      </c>
      <c r="F319" s="14" t="s">
        <v>20</v>
      </c>
      <c r="G319" s="15"/>
    </row>
    <row r="320" spans="1:7" s="2" customFormat="1" x14ac:dyDescent="0.25">
      <c r="A320" s="29" t="s">
        <v>117</v>
      </c>
      <c r="B320" s="13" t="s">
        <v>5</v>
      </c>
      <c r="C320" s="13" t="s">
        <v>58</v>
      </c>
      <c r="D320" s="13" t="s">
        <v>0</v>
      </c>
      <c r="E320" s="13" t="s">
        <v>51</v>
      </c>
      <c r="F320" s="14" t="s">
        <v>109</v>
      </c>
      <c r="G320" s="15"/>
    </row>
    <row r="321" spans="1:7" s="2" customFormat="1" ht="31.2" x14ac:dyDescent="0.25">
      <c r="A321" s="29" t="s">
        <v>121</v>
      </c>
      <c r="B321" s="13" t="s">
        <v>5</v>
      </c>
      <c r="C321" s="13" t="s">
        <v>58</v>
      </c>
      <c r="D321" s="13" t="s">
        <v>0</v>
      </c>
      <c r="E321" s="13" t="s">
        <v>51</v>
      </c>
      <c r="F321" s="14" t="s">
        <v>111</v>
      </c>
      <c r="G321" s="15"/>
    </row>
    <row r="322" spans="1:7" s="2" customFormat="1" x14ac:dyDescent="0.25">
      <c r="A322" s="29" t="s">
        <v>21</v>
      </c>
      <c r="B322" s="13" t="s">
        <v>5</v>
      </c>
      <c r="C322" s="13" t="s">
        <v>58</v>
      </c>
      <c r="D322" s="13" t="s">
        <v>0</v>
      </c>
      <c r="E322" s="13" t="s">
        <v>51</v>
      </c>
      <c r="F322" s="14" t="s">
        <v>22</v>
      </c>
      <c r="G322" s="15"/>
    </row>
    <row r="323" spans="1:7" s="2" customFormat="1" ht="31.2" x14ac:dyDescent="0.25">
      <c r="A323" s="54" t="s">
        <v>468</v>
      </c>
      <c r="B323" s="13" t="s">
        <v>5</v>
      </c>
      <c r="C323" s="13" t="s">
        <v>58</v>
      </c>
      <c r="D323" s="13" t="s">
        <v>0</v>
      </c>
      <c r="E323" s="13" t="s">
        <v>467</v>
      </c>
      <c r="F323" s="14"/>
      <c r="G323" s="15">
        <f>SUM(G324)</f>
        <v>4502.2</v>
      </c>
    </row>
    <row r="324" spans="1:7" s="2" customFormat="1" ht="46.8" x14ac:dyDescent="0.25">
      <c r="A324" s="29" t="s">
        <v>114</v>
      </c>
      <c r="B324" s="13" t="s">
        <v>5</v>
      </c>
      <c r="C324" s="13" t="s">
        <v>58</v>
      </c>
      <c r="D324" s="13" t="s">
        <v>0</v>
      </c>
      <c r="E324" s="13" t="s">
        <v>467</v>
      </c>
      <c r="F324" s="14" t="s">
        <v>19</v>
      </c>
      <c r="G324" s="15">
        <v>4502.2</v>
      </c>
    </row>
    <row r="325" spans="1:7" s="2" customFormat="1" ht="31.2" x14ac:dyDescent="0.25">
      <c r="A325" s="34" t="s">
        <v>59</v>
      </c>
      <c r="B325" s="13" t="s">
        <v>5</v>
      </c>
      <c r="C325" s="13" t="s">
        <v>58</v>
      </c>
      <c r="D325" s="13" t="s">
        <v>1</v>
      </c>
      <c r="E325" s="13"/>
      <c r="F325" s="14"/>
      <c r="G325" s="15">
        <f>SUM(G331+G326+G333+G328)</f>
        <v>0</v>
      </c>
    </row>
    <row r="326" spans="1:7" s="2" customFormat="1" x14ac:dyDescent="0.25">
      <c r="A326" s="29" t="s">
        <v>228</v>
      </c>
      <c r="B326" s="13" t="s">
        <v>5</v>
      </c>
      <c r="C326" s="25">
        <v>1</v>
      </c>
      <c r="D326" s="13" t="s">
        <v>1</v>
      </c>
      <c r="E326" s="13" t="s">
        <v>229</v>
      </c>
      <c r="F326" s="14"/>
      <c r="G326" s="15">
        <f>SUM(G327)</f>
        <v>0</v>
      </c>
    </row>
    <row r="327" spans="1:7" s="2" customFormat="1" ht="31.2" x14ac:dyDescent="0.25">
      <c r="A327" s="29" t="s">
        <v>115</v>
      </c>
      <c r="B327" s="13" t="s">
        <v>5</v>
      </c>
      <c r="C327" s="25">
        <v>1</v>
      </c>
      <c r="D327" s="13" t="s">
        <v>1</v>
      </c>
      <c r="E327" s="13" t="s">
        <v>229</v>
      </c>
      <c r="F327" s="14" t="s">
        <v>20</v>
      </c>
      <c r="G327" s="15"/>
    </row>
    <row r="328" spans="1:7" s="2" customFormat="1" x14ac:dyDescent="0.25">
      <c r="A328" s="29" t="s">
        <v>234</v>
      </c>
      <c r="B328" s="13" t="s">
        <v>5</v>
      </c>
      <c r="C328" s="25">
        <v>1</v>
      </c>
      <c r="D328" s="13" t="s">
        <v>1</v>
      </c>
      <c r="E328" s="13" t="s">
        <v>235</v>
      </c>
      <c r="F328" s="14"/>
      <c r="G328" s="15">
        <f>SUM(G329:G330)</f>
        <v>0</v>
      </c>
    </row>
    <row r="329" spans="1:7" s="2" customFormat="1" ht="31.2" x14ac:dyDescent="0.25">
      <c r="A329" s="29" t="s">
        <v>18</v>
      </c>
      <c r="B329" s="13" t="s">
        <v>5</v>
      </c>
      <c r="C329" s="25">
        <v>1</v>
      </c>
      <c r="D329" s="13" t="s">
        <v>1</v>
      </c>
      <c r="E329" s="13" t="s">
        <v>235</v>
      </c>
      <c r="F329" s="14" t="s">
        <v>19</v>
      </c>
      <c r="G329" s="15"/>
    </row>
    <row r="330" spans="1:7" s="2" customFormat="1" ht="31.2" x14ac:dyDescent="0.25">
      <c r="A330" s="29" t="s">
        <v>115</v>
      </c>
      <c r="B330" s="13" t="s">
        <v>5</v>
      </c>
      <c r="C330" s="25">
        <v>1</v>
      </c>
      <c r="D330" s="13" t="s">
        <v>1</v>
      </c>
      <c r="E330" s="13" t="s">
        <v>235</v>
      </c>
      <c r="F330" s="14" t="s">
        <v>20</v>
      </c>
      <c r="G330" s="15"/>
    </row>
    <row r="331" spans="1:7" s="2" customFormat="1" ht="31.2" x14ac:dyDescent="0.25">
      <c r="A331" s="38" t="s">
        <v>232</v>
      </c>
      <c r="B331" s="13" t="s">
        <v>5</v>
      </c>
      <c r="C331" s="13" t="s">
        <v>58</v>
      </c>
      <c r="D331" s="13" t="s">
        <v>1</v>
      </c>
      <c r="E331" s="13" t="s">
        <v>233</v>
      </c>
      <c r="F331" s="14"/>
      <c r="G331" s="15">
        <f>SUM(G332:G332)</f>
        <v>0</v>
      </c>
    </row>
    <row r="332" spans="1:7" s="2" customFormat="1" ht="31.2" x14ac:dyDescent="0.25">
      <c r="A332" s="29" t="s">
        <v>115</v>
      </c>
      <c r="B332" s="13" t="s">
        <v>5</v>
      </c>
      <c r="C332" s="13" t="s">
        <v>58</v>
      </c>
      <c r="D332" s="13" t="s">
        <v>1</v>
      </c>
      <c r="E332" s="13" t="s">
        <v>233</v>
      </c>
      <c r="F332" s="14" t="s">
        <v>20</v>
      </c>
      <c r="G332" s="15"/>
    </row>
    <row r="333" spans="1:7" s="2" customFormat="1" ht="31.2" x14ac:dyDescent="0.25">
      <c r="A333" s="29" t="s">
        <v>230</v>
      </c>
      <c r="B333" s="13" t="s">
        <v>5</v>
      </c>
      <c r="C333" s="25">
        <v>1</v>
      </c>
      <c r="D333" s="13" t="s">
        <v>1</v>
      </c>
      <c r="E333" s="13" t="s">
        <v>231</v>
      </c>
      <c r="F333" s="13"/>
      <c r="G333" s="15">
        <f>SUM(G334)</f>
        <v>0</v>
      </c>
    </row>
    <row r="334" spans="1:7" s="2" customFormat="1" ht="31.2" x14ac:dyDescent="0.25">
      <c r="A334" s="29" t="s">
        <v>115</v>
      </c>
      <c r="B334" s="13" t="s">
        <v>5</v>
      </c>
      <c r="C334" s="25">
        <v>1</v>
      </c>
      <c r="D334" s="13" t="s">
        <v>1</v>
      </c>
      <c r="E334" s="13" t="s">
        <v>231</v>
      </c>
      <c r="F334" s="13" t="s">
        <v>20</v>
      </c>
      <c r="G334" s="15"/>
    </row>
    <row r="335" spans="1:7" s="2" customFormat="1" x14ac:dyDescent="0.25">
      <c r="A335" s="28" t="s">
        <v>382</v>
      </c>
      <c r="B335" s="13" t="s">
        <v>7</v>
      </c>
      <c r="C335" s="13"/>
      <c r="D335" s="13"/>
      <c r="E335" s="13"/>
      <c r="F335" s="14"/>
      <c r="G335" s="15">
        <f>SUM(G336)</f>
        <v>0</v>
      </c>
    </row>
    <row r="336" spans="1:7" s="2" customFormat="1" x14ac:dyDescent="0.25">
      <c r="A336" s="28" t="s">
        <v>383</v>
      </c>
      <c r="B336" s="13" t="s">
        <v>7</v>
      </c>
      <c r="C336" s="13" t="s">
        <v>58</v>
      </c>
      <c r="D336" s="13"/>
      <c r="E336" s="13"/>
      <c r="F336" s="14"/>
      <c r="G336" s="15">
        <f>SUM(G337+G346+G353)</f>
        <v>0</v>
      </c>
    </row>
    <row r="337" spans="1:7" s="2" customFormat="1" ht="50.4" customHeight="1" x14ac:dyDescent="0.25">
      <c r="A337" s="28" t="s">
        <v>450</v>
      </c>
      <c r="B337" s="13" t="s">
        <v>7</v>
      </c>
      <c r="C337" s="13" t="s">
        <v>58</v>
      </c>
      <c r="D337" s="13" t="s">
        <v>0</v>
      </c>
      <c r="E337" s="13"/>
      <c r="F337" s="14"/>
      <c r="G337" s="15">
        <f>SUM(G338+G344+G342)</f>
        <v>0</v>
      </c>
    </row>
    <row r="338" spans="1:7" s="2" customFormat="1" x14ac:dyDescent="0.25">
      <c r="A338" s="28" t="s">
        <v>26</v>
      </c>
      <c r="B338" s="13" t="s">
        <v>7</v>
      </c>
      <c r="C338" s="13" t="s">
        <v>58</v>
      </c>
      <c r="D338" s="13" t="s">
        <v>0</v>
      </c>
      <c r="E338" s="13" t="s">
        <v>41</v>
      </c>
      <c r="F338" s="14"/>
      <c r="G338" s="15">
        <f>SUM(G339:G341)</f>
        <v>0</v>
      </c>
    </row>
    <row r="339" spans="1:7" s="2" customFormat="1" ht="31.2" x14ac:dyDescent="0.25">
      <c r="A339" s="29" t="s">
        <v>18</v>
      </c>
      <c r="B339" s="13" t="s">
        <v>7</v>
      </c>
      <c r="C339" s="13" t="s">
        <v>58</v>
      </c>
      <c r="D339" s="13" t="s">
        <v>0</v>
      </c>
      <c r="E339" s="13" t="s">
        <v>41</v>
      </c>
      <c r="F339" s="14" t="s">
        <v>19</v>
      </c>
      <c r="G339" s="15"/>
    </row>
    <row r="340" spans="1:7" s="2" customFormat="1" ht="31.2" x14ac:dyDescent="0.25">
      <c r="A340" s="29" t="s">
        <v>115</v>
      </c>
      <c r="B340" s="13" t="s">
        <v>7</v>
      </c>
      <c r="C340" s="13" t="s">
        <v>58</v>
      </c>
      <c r="D340" s="13" t="s">
        <v>0</v>
      </c>
      <c r="E340" s="13" t="s">
        <v>41</v>
      </c>
      <c r="F340" s="14" t="s">
        <v>20</v>
      </c>
      <c r="G340" s="15"/>
    </row>
    <row r="341" spans="1:7" s="2" customFormat="1" x14ac:dyDescent="0.25">
      <c r="A341" s="29" t="s">
        <v>21</v>
      </c>
      <c r="B341" s="13" t="s">
        <v>7</v>
      </c>
      <c r="C341" s="13" t="s">
        <v>58</v>
      </c>
      <c r="D341" s="13" t="s">
        <v>0</v>
      </c>
      <c r="E341" s="13" t="s">
        <v>41</v>
      </c>
      <c r="F341" s="14" t="s">
        <v>22</v>
      </c>
      <c r="G341" s="15"/>
    </row>
    <row r="342" spans="1:7" s="2" customFormat="1" x14ac:dyDescent="0.25">
      <c r="A342" s="29" t="s">
        <v>228</v>
      </c>
      <c r="B342" s="13" t="s">
        <v>7</v>
      </c>
      <c r="C342" s="25">
        <v>1</v>
      </c>
      <c r="D342" s="13" t="s">
        <v>0</v>
      </c>
      <c r="E342" s="13" t="s">
        <v>229</v>
      </c>
      <c r="F342" s="13"/>
      <c r="G342" s="26">
        <f>SUM(G343)</f>
        <v>0</v>
      </c>
    </row>
    <row r="343" spans="1:7" s="2" customFormat="1" ht="31.2" x14ac:dyDescent="0.25">
      <c r="A343" s="29" t="s">
        <v>115</v>
      </c>
      <c r="B343" s="13" t="s">
        <v>7</v>
      </c>
      <c r="C343" s="25">
        <v>1</v>
      </c>
      <c r="D343" s="13" t="s">
        <v>0</v>
      </c>
      <c r="E343" s="13" t="s">
        <v>229</v>
      </c>
      <c r="F343" s="13" t="s">
        <v>20</v>
      </c>
      <c r="G343" s="26"/>
    </row>
    <row r="344" spans="1:7" s="2" customFormat="1" x14ac:dyDescent="0.25">
      <c r="A344" s="29" t="s">
        <v>234</v>
      </c>
      <c r="B344" s="13" t="s">
        <v>7</v>
      </c>
      <c r="C344" s="13" t="s">
        <v>58</v>
      </c>
      <c r="D344" s="13" t="s">
        <v>0</v>
      </c>
      <c r="E344" s="13" t="s">
        <v>235</v>
      </c>
      <c r="F344" s="14"/>
      <c r="G344" s="15">
        <f>SUM(G345)</f>
        <v>0</v>
      </c>
    </row>
    <row r="345" spans="1:7" s="2" customFormat="1" ht="31.2" x14ac:dyDescent="0.25">
      <c r="A345" s="29" t="s">
        <v>115</v>
      </c>
      <c r="B345" s="13" t="s">
        <v>7</v>
      </c>
      <c r="C345" s="13" t="s">
        <v>58</v>
      </c>
      <c r="D345" s="13" t="s">
        <v>0</v>
      </c>
      <c r="E345" s="13" t="s">
        <v>235</v>
      </c>
      <c r="F345" s="14" t="s">
        <v>20</v>
      </c>
      <c r="G345" s="15"/>
    </row>
    <row r="346" spans="1:7" s="2" customFormat="1" ht="31.2" x14ac:dyDescent="0.25">
      <c r="A346" s="28" t="s">
        <v>432</v>
      </c>
      <c r="B346" s="13" t="s">
        <v>7</v>
      </c>
      <c r="C346" s="13" t="s">
        <v>58</v>
      </c>
      <c r="D346" s="13" t="s">
        <v>1</v>
      </c>
      <c r="E346" s="13"/>
      <c r="F346" s="14"/>
      <c r="G346" s="15">
        <f>SUM(G347+G351)</f>
        <v>0</v>
      </c>
    </row>
    <row r="347" spans="1:7" s="2" customFormat="1" ht="46.8" x14ac:dyDescent="0.25">
      <c r="A347" s="31" t="s">
        <v>28</v>
      </c>
      <c r="B347" s="13" t="s">
        <v>7</v>
      </c>
      <c r="C347" s="13" t="s">
        <v>58</v>
      </c>
      <c r="D347" s="13" t="s">
        <v>1</v>
      </c>
      <c r="E347" s="13" t="s">
        <v>51</v>
      </c>
      <c r="F347" s="14"/>
      <c r="G347" s="15">
        <f>SUM(G348:G350)</f>
        <v>0</v>
      </c>
    </row>
    <row r="348" spans="1:7" s="2" customFormat="1" ht="31.2" x14ac:dyDescent="0.25">
      <c r="A348" s="29" t="s">
        <v>18</v>
      </c>
      <c r="B348" s="13" t="s">
        <v>7</v>
      </c>
      <c r="C348" s="13" t="s">
        <v>58</v>
      </c>
      <c r="D348" s="13" t="s">
        <v>1</v>
      </c>
      <c r="E348" s="13" t="s">
        <v>51</v>
      </c>
      <c r="F348" s="14" t="s">
        <v>19</v>
      </c>
      <c r="G348" s="15"/>
    </row>
    <row r="349" spans="1:7" s="2" customFormat="1" ht="31.2" x14ac:dyDescent="0.25">
      <c r="A349" s="29" t="s">
        <v>115</v>
      </c>
      <c r="B349" s="13" t="s">
        <v>7</v>
      </c>
      <c r="C349" s="13" t="s">
        <v>58</v>
      </c>
      <c r="D349" s="13" t="s">
        <v>1</v>
      </c>
      <c r="E349" s="13" t="s">
        <v>51</v>
      </c>
      <c r="F349" s="14" t="s">
        <v>20</v>
      </c>
      <c r="G349" s="15"/>
    </row>
    <row r="350" spans="1:7" s="2" customFormat="1" x14ac:dyDescent="0.25">
      <c r="A350" s="29" t="s">
        <v>21</v>
      </c>
      <c r="B350" s="13" t="s">
        <v>7</v>
      </c>
      <c r="C350" s="13" t="s">
        <v>58</v>
      </c>
      <c r="D350" s="13" t="s">
        <v>1</v>
      </c>
      <c r="E350" s="13" t="s">
        <v>51</v>
      </c>
      <c r="F350" s="14" t="s">
        <v>22</v>
      </c>
      <c r="G350" s="15"/>
    </row>
    <row r="351" spans="1:7" s="2" customFormat="1" x14ac:dyDescent="0.25">
      <c r="A351" s="29" t="s">
        <v>211</v>
      </c>
      <c r="B351" s="13" t="s">
        <v>7</v>
      </c>
      <c r="C351" s="13" t="s">
        <v>58</v>
      </c>
      <c r="D351" s="13" t="s">
        <v>1</v>
      </c>
      <c r="E351" s="13" t="s">
        <v>212</v>
      </c>
      <c r="F351" s="13"/>
      <c r="G351" s="15">
        <f>G352</f>
        <v>0</v>
      </c>
    </row>
    <row r="352" spans="1:7" s="2" customFormat="1" ht="31.2" x14ac:dyDescent="0.25">
      <c r="A352" s="29" t="s">
        <v>18</v>
      </c>
      <c r="B352" s="13" t="s">
        <v>7</v>
      </c>
      <c r="C352" s="13" t="s">
        <v>58</v>
      </c>
      <c r="D352" s="13" t="s">
        <v>1</v>
      </c>
      <c r="E352" s="13" t="s">
        <v>212</v>
      </c>
      <c r="F352" s="13" t="s">
        <v>19</v>
      </c>
      <c r="G352" s="15"/>
    </row>
    <row r="353" spans="1:7" s="2" customFormat="1" ht="46.8" x14ac:dyDescent="0.25">
      <c r="A353" s="29" t="s">
        <v>433</v>
      </c>
      <c r="B353" s="13" t="s">
        <v>7</v>
      </c>
      <c r="C353" s="13" t="s">
        <v>58</v>
      </c>
      <c r="D353" s="13" t="s">
        <v>2</v>
      </c>
      <c r="E353" s="13"/>
      <c r="F353" s="14"/>
      <c r="G353" s="15">
        <f>G354+G356</f>
        <v>0</v>
      </c>
    </row>
    <row r="354" spans="1:7" s="2" customFormat="1" x14ac:dyDescent="0.25">
      <c r="A354" s="29" t="s">
        <v>384</v>
      </c>
      <c r="B354" s="13" t="s">
        <v>7</v>
      </c>
      <c r="C354" s="13" t="s">
        <v>58</v>
      </c>
      <c r="D354" s="13" t="s">
        <v>2</v>
      </c>
      <c r="E354" s="13" t="s">
        <v>197</v>
      </c>
      <c r="F354" s="14"/>
      <c r="G354" s="15">
        <f>G355</f>
        <v>0</v>
      </c>
    </row>
    <row r="355" spans="1:7" s="2" customFormat="1" ht="31.2" x14ac:dyDescent="0.25">
      <c r="A355" s="29" t="s">
        <v>115</v>
      </c>
      <c r="B355" s="13" t="s">
        <v>7</v>
      </c>
      <c r="C355" s="13" t="s">
        <v>58</v>
      </c>
      <c r="D355" s="13" t="s">
        <v>2</v>
      </c>
      <c r="E355" s="13" t="s">
        <v>197</v>
      </c>
      <c r="F355" s="14" t="s">
        <v>20</v>
      </c>
      <c r="G355" s="15"/>
    </row>
    <row r="356" spans="1:7" s="2" customFormat="1" ht="31.2" x14ac:dyDescent="0.25">
      <c r="A356" s="29" t="s">
        <v>323</v>
      </c>
      <c r="B356" s="13" t="s">
        <v>7</v>
      </c>
      <c r="C356" s="13" t="s">
        <v>58</v>
      </c>
      <c r="D356" s="13" t="s">
        <v>2</v>
      </c>
      <c r="E356" s="13" t="s">
        <v>259</v>
      </c>
      <c r="F356" s="14"/>
      <c r="G356" s="15">
        <f>SUM(G357)</f>
        <v>0</v>
      </c>
    </row>
    <row r="357" spans="1:7" s="2" customFormat="1" ht="31.2" x14ac:dyDescent="0.25">
      <c r="A357" s="29" t="s">
        <v>121</v>
      </c>
      <c r="B357" s="13" t="s">
        <v>7</v>
      </c>
      <c r="C357" s="13" t="s">
        <v>58</v>
      </c>
      <c r="D357" s="13" t="s">
        <v>2</v>
      </c>
      <c r="E357" s="13" t="s">
        <v>259</v>
      </c>
      <c r="F357" s="14" t="s">
        <v>111</v>
      </c>
      <c r="G357" s="15"/>
    </row>
    <row r="358" spans="1:7" s="2" customFormat="1" ht="31.2" x14ac:dyDescent="0.25">
      <c r="A358" s="53" t="s">
        <v>385</v>
      </c>
      <c r="B358" s="13" t="s">
        <v>8</v>
      </c>
      <c r="C358" s="13"/>
      <c r="D358" s="13"/>
      <c r="E358" s="13"/>
      <c r="F358" s="14"/>
      <c r="G358" s="15">
        <f>SUM(G359)</f>
        <v>60758.8</v>
      </c>
    </row>
    <row r="359" spans="1:7" s="2" customFormat="1" ht="31.2" x14ac:dyDescent="0.25">
      <c r="A359" s="54" t="s">
        <v>493</v>
      </c>
      <c r="B359" s="13" t="s">
        <v>8</v>
      </c>
      <c r="C359" s="13" t="s">
        <v>58</v>
      </c>
      <c r="D359" s="13"/>
      <c r="E359" s="13"/>
      <c r="F359" s="13"/>
      <c r="G359" s="15">
        <f>SUM(G360)</f>
        <v>60758.8</v>
      </c>
    </row>
    <row r="360" spans="1:7" s="2" customFormat="1" x14ac:dyDescent="0.25">
      <c r="A360" s="31" t="s">
        <v>97</v>
      </c>
      <c r="B360" s="13" t="s">
        <v>8</v>
      </c>
      <c r="C360" s="13" t="s">
        <v>58</v>
      </c>
      <c r="D360" s="13" t="s">
        <v>0</v>
      </c>
      <c r="E360" s="13"/>
      <c r="F360" s="13"/>
      <c r="G360" s="15">
        <f>SUM(G384+G364+G381+G378+G361+G369+G372+G376+G367+G374)</f>
        <v>60758.8</v>
      </c>
    </row>
    <row r="361" spans="1:7" s="2" customFormat="1" ht="78" x14ac:dyDescent="0.25">
      <c r="A361" s="33" t="s">
        <v>188</v>
      </c>
      <c r="B361" s="13" t="s">
        <v>8</v>
      </c>
      <c r="C361" s="13" t="s">
        <v>58</v>
      </c>
      <c r="D361" s="13" t="s">
        <v>0</v>
      </c>
      <c r="E361" s="13" t="s">
        <v>250</v>
      </c>
      <c r="F361" s="13"/>
      <c r="G361" s="15">
        <f>SUM(G362:G363)</f>
        <v>31641.200000000001</v>
      </c>
    </row>
    <row r="362" spans="1:7" s="2" customFormat="1" ht="31.2" x14ac:dyDescent="0.25">
      <c r="A362" s="29" t="s">
        <v>115</v>
      </c>
      <c r="B362" s="13" t="s">
        <v>8</v>
      </c>
      <c r="C362" s="13" t="s">
        <v>58</v>
      </c>
      <c r="D362" s="13" t="s">
        <v>0</v>
      </c>
      <c r="E362" s="13" t="s">
        <v>250</v>
      </c>
      <c r="F362" s="13" t="s">
        <v>20</v>
      </c>
      <c r="G362" s="15">
        <v>310</v>
      </c>
    </row>
    <row r="363" spans="1:7" s="2" customFormat="1" x14ac:dyDescent="0.25">
      <c r="A363" s="29" t="s">
        <v>117</v>
      </c>
      <c r="B363" s="13" t="s">
        <v>8</v>
      </c>
      <c r="C363" s="13" t="s">
        <v>58</v>
      </c>
      <c r="D363" s="13" t="s">
        <v>0</v>
      </c>
      <c r="E363" s="13" t="s">
        <v>250</v>
      </c>
      <c r="F363" s="13" t="s">
        <v>109</v>
      </c>
      <c r="G363" s="15">
        <v>31331.200000000001</v>
      </c>
    </row>
    <row r="364" spans="1:7" s="2" customFormat="1" ht="49.2" customHeight="1" x14ac:dyDescent="0.25">
      <c r="A364" s="39" t="s">
        <v>271</v>
      </c>
      <c r="B364" s="13" t="s">
        <v>8</v>
      </c>
      <c r="C364" s="13" t="s">
        <v>58</v>
      </c>
      <c r="D364" s="13" t="s">
        <v>0</v>
      </c>
      <c r="E364" s="13" t="s">
        <v>268</v>
      </c>
      <c r="F364" s="13"/>
      <c r="G364" s="15">
        <f>SUM(G365:G366)</f>
        <v>0</v>
      </c>
    </row>
    <row r="365" spans="1:7" s="2" customFormat="1" ht="31.95" customHeight="1" x14ac:dyDescent="0.25">
      <c r="A365" s="29" t="s">
        <v>115</v>
      </c>
      <c r="B365" s="13" t="s">
        <v>8</v>
      </c>
      <c r="C365" s="13" t="s">
        <v>58</v>
      </c>
      <c r="D365" s="13" t="s">
        <v>0</v>
      </c>
      <c r="E365" s="13" t="s">
        <v>268</v>
      </c>
      <c r="F365" s="13" t="s">
        <v>20</v>
      </c>
      <c r="G365" s="15"/>
    </row>
    <row r="366" spans="1:7" s="2" customFormat="1" ht="22.2" customHeight="1" x14ac:dyDescent="0.25">
      <c r="A366" s="29" t="s">
        <v>117</v>
      </c>
      <c r="B366" s="13" t="s">
        <v>8</v>
      </c>
      <c r="C366" s="13" t="s">
        <v>58</v>
      </c>
      <c r="D366" s="13" t="s">
        <v>0</v>
      </c>
      <c r="E366" s="13" t="s">
        <v>268</v>
      </c>
      <c r="F366" s="13" t="s">
        <v>109</v>
      </c>
      <c r="G366" s="15"/>
    </row>
    <row r="367" spans="1:7" s="2" customFormat="1" ht="81" customHeight="1" x14ac:dyDescent="0.25">
      <c r="A367" s="39" t="s">
        <v>146</v>
      </c>
      <c r="B367" s="13" t="s">
        <v>8</v>
      </c>
      <c r="C367" s="13" t="s">
        <v>58</v>
      </c>
      <c r="D367" s="13" t="s">
        <v>0</v>
      </c>
      <c r="E367" s="13" t="s">
        <v>252</v>
      </c>
      <c r="F367" s="13"/>
      <c r="G367" s="15">
        <f>G368</f>
        <v>72.7</v>
      </c>
    </row>
    <row r="368" spans="1:7" s="2" customFormat="1" ht="36" customHeight="1" x14ac:dyDescent="0.25">
      <c r="A368" s="29" t="s">
        <v>115</v>
      </c>
      <c r="B368" s="13" t="s">
        <v>8</v>
      </c>
      <c r="C368" s="13" t="s">
        <v>58</v>
      </c>
      <c r="D368" s="13" t="s">
        <v>0</v>
      </c>
      <c r="E368" s="13" t="s">
        <v>252</v>
      </c>
      <c r="F368" s="13" t="s">
        <v>20</v>
      </c>
      <c r="G368" s="15">
        <v>72.7</v>
      </c>
    </row>
    <row r="369" spans="1:7" s="2" customFormat="1" ht="46.2" customHeight="1" x14ac:dyDescent="0.25">
      <c r="A369" s="30" t="s">
        <v>189</v>
      </c>
      <c r="B369" s="13" t="s">
        <v>8</v>
      </c>
      <c r="C369" s="13" t="s">
        <v>58</v>
      </c>
      <c r="D369" s="13" t="s">
        <v>0</v>
      </c>
      <c r="E369" s="13" t="s">
        <v>251</v>
      </c>
      <c r="F369" s="13"/>
      <c r="G369" s="15">
        <f>SUM(G370:G371)</f>
        <v>15436.8</v>
      </c>
    </row>
    <row r="370" spans="1:7" s="2" customFormat="1" ht="37.200000000000003" customHeight="1" x14ac:dyDescent="0.25">
      <c r="A370" s="29" t="s">
        <v>115</v>
      </c>
      <c r="B370" s="13" t="s">
        <v>8</v>
      </c>
      <c r="C370" s="13" t="s">
        <v>58</v>
      </c>
      <c r="D370" s="13" t="s">
        <v>0</v>
      </c>
      <c r="E370" s="13" t="s">
        <v>251</v>
      </c>
      <c r="F370" s="13" t="s">
        <v>20</v>
      </c>
      <c r="G370" s="15">
        <v>200</v>
      </c>
    </row>
    <row r="371" spans="1:7" s="2" customFormat="1" ht="22.2" customHeight="1" x14ac:dyDescent="0.25">
      <c r="A371" s="29" t="s">
        <v>117</v>
      </c>
      <c r="B371" s="13" t="s">
        <v>8</v>
      </c>
      <c r="C371" s="13" t="s">
        <v>58</v>
      </c>
      <c r="D371" s="13" t="s">
        <v>0</v>
      </c>
      <c r="E371" s="13" t="s">
        <v>251</v>
      </c>
      <c r="F371" s="13" t="s">
        <v>109</v>
      </c>
      <c r="G371" s="15">
        <v>15236.8</v>
      </c>
    </row>
    <row r="372" spans="1:7" s="2" customFormat="1" ht="68.400000000000006" customHeight="1" x14ac:dyDescent="0.25">
      <c r="A372" s="39" t="s">
        <v>272</v>
      </c>
      <c r="B372" s="13" t="s">
        <v>8</v>
      </c>
      <c r="C372" s="13" t="s">
        <v>58</v>
      </c>
      <c r="D372" s="13" t="s">
        <v>0</v>
      </c>
      <c r="E372" s="13" t="s">
        <v>269</v>
      </c>
      <c r="F372" s="13"/>
      <c r="G372" s="15">
        <f>G373</f>
        <v>0</v>
      </c>
    </row>
    <row r="373" spans="1:7" s="2" customFormat="1" ht="16.95" customHeight="1" x14ac:dyDescent="0.25">
      <c r="A373" s="29" t="s">
        <v>117</v>
      </c>
      <c r="B373" s="13" t="s">
        <v>8</v>
      </c>
      <c r="C373" s="13" t="s">
        <v>58</v>
      </c>
      <c r="D373" s="13" t="s">
        <v>0</v>
      </c>
      <c r="E373" s="13" t="s">
        <v>269</v>
      </c>
      <c r="F373" s="13" t="s">
        <v>109</v>
      </c>
      <c r="G373" s="15"/>
    </row>
    <row r="374" spans="1:7" s="2" customFormat="1" ht="139.94999999999999" customHeight="1" x14ac:dyDescent="0.25">
      <c r="A374" s="45" t="s">
        <v>303</v>
      </c>
      <c r="B374" s="13" t="s">
        <v>8</v>
      </c>
      <c r="C374" s="13" t="s">
        <v>58</v>
      </c>
      <c r="D374" s="13" t="s">
        <v>0</v>
      </c>
      <c r="E374" s="13" t="s">
        <v>304</v>
      </c>
      <c r="F374" s="13"/>
      <c r="G374" s="15">
        <f>SUM(G375)</f>
        <v>0</v>
      </c>
    </row>
    <row r="375" spans="1:7" s="2" customFormat="1" x14ac:dyDescent="0.25">
      <c r="A375" s="45" t="s">
        <v>117</v>
      </c>
      <c r="B375" s="13" t="s">
        <v>8</v>
      </c>
      <c r="C375" s="13" t="s">
        <v>58</v>
      </c>
      <c r="D375" s="13" t="s">
        <v>0</v>
      </c>
      <c r="E375" s="13" t="s">
        <v>304</v>
      </c>
      <c r="F375" s="13" t="s">
        <v>109</v>
      </c>
      <c r="G375" s="15"/>
    </row>
    <row r="376" spans="1:7" s="2" customFormat="1" ht="95.25" customHeight="1" x14ac:dyDescent="0.25">
      <c r="A376" s="39" t="s">
        <v>273</v>
      </c>
      <c r="B376" s="13" t="s">
        <v>8</v>
      </c>
      <c r="C376" s="13" t="s">
        <v>58</v>
      </c>
      <c r="D376" s="13" t="s">
        <v>0</v>
      </c>
      <c r="E376" s="13" t="s">
        <v>270</v>
      </c>
      <c r="F376" s="13"/>
      <c r="G376" s="15">
        <f>G377</f>
        <v>0</v>
      </c>
    </row>
    <row r="377" spans="1:7" s="2" customFormat="1" x14ac:dyDescent="0.25">
      <c r="A377" s="29" t="s">
        <v>117</v>
      </c>
      <c r="B377" s="13" t="s">
        <v>8</v>
      </c>
      <c r="C377" s="13" t="s">
        <v>58</v>
      </c>
      <c r="D377" s="13" t="s">
        <v>0</v>
      </c>
      <c r="E377" s="13" t="s">
        <v>270</v>
      </c>
      <c r="F377" s="13" t="s">
        <v>109</v>
      </c>
      <c r="G377" s="15"/>
    </row>
    <row r="378" spans="1:7" s="2" customFormat="1" ht="140.4" x14ac:dyDescent="0.25">
      <c r="A378" s="32" t="s">
        <v>191</v>
      </c>
      <c r="B378" s="13" t="s">
        <v>8</v>
      </c>
      <c r="C378" s="13" t="s">
        <v>58</v>
      </c>
      <c r="D378" s="13" t="s">
        <v>0</v>
      </c>
      <c r="E378" s="13" t="s">
        <v>255</v>
      </c>
      <c r="F378" s="13"/>
      <c r="G378" s="15">
        <f>SUM(G379:G380)</f>
        <v>1255.4000000000001</v>
      </c>
    </row>
    <row r="379" spans="1:7" s="2" customFormat="1" ht="49.5" customHeight="1" x14ac:dyDescent="0.25">
      <c r="A379" s="29" t="s">
        <v>112</v>
      </c>
      <c r="B379" s="13" t="s">
        <v>8</v>
      </c>
      <c r="C379" s="13" t="s">
        <v>58</v>
      </c>
      <c r="D379" s="13" t="s">
        <v>0</v>
      </c>
      <c r="E379" s="13" t="s">
        <v>255</v>
      </c>
      <c r="F379" s="13" t="s">
        <v>19</v>
      </c>
      <c r="G379" s="15">
        <v>1087</v>
      </c>
    </row>
    <row r="380" spans="1:7" s="2" customFormat="1" ht="31.2" x14ac:dyDescent="0.25">
      <c r="A380" s="29" t="s">
        <v>115</v>
      </c>
      <c r="B380" s="13" t="s">
        <v>8</v>
      </c>
      <c r="C380" s="13" t="s">
        <v>58</v>
      </c>
      <c r="D380" s="13" t="s">
        <v>0</v>
      </c>
      <c r="E380" s="13" t="s">
        <v>255</v>
      </c>
      <c r="F380" s="13" t="s">
        <v>20</v>
      </c>
      <c r="G380" s="15">
        <v>168.4</v>
      </c>
    </row>
    <row r="381" spans="1:7" s="2" customFormat="1" ht="46.8" x14ac:dyDescent="0.25">
      <c r="A381" s="31" t="s">
        <v>249</v>
      </c>
      <c r="B381" s="13" t="s">
        <v>8</v>
      </c>
      <c r="C381" s="13" t="s">
        <v>58</v>
      </c>
      <c r="D381" s="13" t="s">
        <v>0</v>
      </c>
      <c r="E381" s="13" t="s">
        <v>254</v>
      </c>
      <c r="F381" s="13"/>
      <c r="G381" s="15">
        <f>SUM(G382:G383)</f>
        <v>933.6</v>
      </c>
    </row>
    <row r="382" spans="1:7" s="2" customFormat="1" ht="48.6" customHeight="1" x14ac:dyDescent="0.25">
      <c r="A382" s="29" t="s">
        <v>112</v>
      </c>
      <c r="B382" s="13" t="s">
        <v>8</v>
      </c>
      <c r="C382" s="13" t="s">
        <v>58</v>
      </c>
      <c r="D382" s="13" t="s">
        <v>0</v>
      </c>
      <c r="E382" s="13" t="s">
        <v>254</v>
      </c>
      <c r="F382" s="13" t="s">
        <v>19</v>
      </c>
      <c r="G382" s="15">
        <v>849.4</v>
      </c>
    </row>
    <row r="383" spans="1:7" s="2" customFormat="1" ht="31.2" x14ac:dyDescent="0.25">
      <c r="A383" s="29" t="s">
        <v>115</v>
      </c>
      <c r="B383" s="13" t="s">
        <v>8</v>
      </c>
      <c r="C383" s="13" t="s">
        <v>58</v>
      </c>
      <c r="D383" s="13" t="s">
        <v>0</v>
      </c>
      <c r="E383" s="13" t="s">
        <v>254</v>
      </c>
      <c r="F383" s="13" t="s">
        <v>20</v>
      </c>
      <c r="G383" s="15">
        <v>84.2</v>
      </c>
    </row>
    <row r="384" spans="1:7" s="2" customFormat="1" ht="46.8" x14ac:dyDescent="0.25">
      <c r="A384" s="31" t="s">
        <v>190</v>
      </c>
      <c r="B384" s="13" t="s">
        <v>8</v>
      </c>
      <c r="C384" s="13" t="s">
        <v>58</v>
      </c>
      <c r="D384" s="13" t="s">
        <v>0</v>
      </c>
      <c r="E384" s="13" t="s">
        <v>253</v>
      </c>
      <c r="F384" s="13"/>
      <c r="G384" s="15">
        <f>SUM(G385:G386)</f>
        <v>11419.1</v>
      </c>
    </row>
    <row r="385" spans="1:7" s="2" customFormat="1" ht="49.2" customHeight="1" x14ac:dyDescent="0.25">
      <c r="A385" s="29" t="s">
        <v>112</v>
      </c>
      <c r="B385" s="13" t="s">
        <v>8</v>
      </c>
      <c r="C385" s="13" t="s">
        <v>58</v>
      </c>
      <c r="D385" s="13" t="s">
        <v>0</v>
      </c>
      <c r="E385" s="13" t="s">
        <v>253</v>
      </c>
      <c r="F385" s="13" t="s">
        <v>19</v>
      </c>
      <c r="G385" s="15">
        <v>10492.9</v>
      </c>
    </row>
    <row r="386" spans="1:7" s="2" customFormat="1" ht="31.2" x14ac:dyDescent="0.25">
      <c r="A386" s="29" t="s">
        <v>115</v>
      </c>
      <c r="B386" s="13" t="s">
        <v>8</v>
      </c>
      <c r="C386" s="13" t="s">
        <v>58</v>
      </c>
      <c r="D386" s="13" t="s">
        <v>0</v>
      </c>
      <c r="E386" s="13" t="s">
        <v>253</v>
      </c>
      <c r="F386" s="13" t="s">
        <v>20</v>
      </c>
      <c r="G386" s="15">
        <v>926.2</v>
      </c>
    </row>
    <row r="387" spans="1:7" x14ac:dyDescent="0.25">
      <c r="A387" s="29" t="s">
        <v>453</v>
      </c>
      <c r="B387" s="13" t="s">
        <v>282</v>
      </c>
      <c r="C387" s="13"/>
      <c r="D387" s="13"/>
      <c r="E387" s="13"/>
      <c r="F387" s="13"/>
      <c r="G387" s="15">
        <f>SUM(G388)</f>
        <v>0</v>
      </c>
    </row>
    <row r="388" spans="1:7" s="2" customFormat="1" ht="46.8" x14ac:dyDescent="0.25">
      <c r="A388" s="29" t="s">
        <v>294</v>
      </c>
      <c r="B388" s="13" t="s">
        <v>282</v>
      </c>
      <c r="C388" s="13" t="s">
        <v>58</v>
      </c>
      <c r="D388" s="13"/>
      <c r="E388" s="13"/>
      <c r="F388" s="13"/>
      <c r="G388" s="15">
        <f>SUM(G389)</f>
        <v>0</v>
      </c>
    </row>
    <row r="389" spans="1:7" s="2" customFormat="1" ht="46.8" x14ac:dyDescent="0.25">
      <c r="A389" s="29" t="s">
        <v>381</v>
      </c>
      <c r="B389" s="13" t="s">
        <v>282</v>
      </c>
      <c r="C389" s="13" t="s">
        <v>58</v>
      </c>
      <c r="D389" s="13" t="s">
        <v>0</v>
      </c>
      <c r="E389" s="13"/>
      <c r="F389" s="13"/>
      <c r="G389" s="15">
        <f>SUM(G390+G394+G396+G398+G400)</f>
        <v>0</v>
      </c>
    </row>
    <row r="390" spans="1:7" s="2" customFormat="1" x14ac:dyDescent="0.25">
      <c r="A390" s="29" t="s">
        <v>17</v>
      </c>
      <c r="B390" s="13" t="s">
        <v>282</v>
      </c>
      <c r="C390" s="13" t="s">
        <v>58</v>
      </c>
      <c r="D390" s="13" t="s">
        <v>0</v>
      </c>
      <c r="E390" s="13" t="s">
        <v>41</v>
      </c>
      <c r="F390" s="13"/>
      <c r="G390" s="15">
        <f>SUM(G391:G393)</f>
        <v>0</v>
      </c>
    </row>
    <row r="391" spans="1:7" s="2" customFormat="1" ht="31.2" x14ac:dyDescent="0.25">
      <c r="A391" s="29" t="s">
        <v>18</v>
      </c>
      <c r="B391" s="13" t="s">
        <v>282</v>
      </c>
      <c r="C391" s="13" t="s">
        <v>58</v>
      </c>
      <c r="D391" s="13" t="s">
        <v>0</v>
      </c>
      <c r="E391" s="13" t="s">
        <v>41</v>
      </c>
      <c r="F391" s="13" t="s">
        <v>19</v>
      </c>
      <c r="G391" s="15"/>
    </row>
    <row r="392" spans="1:7" s="2" customFormat="1" ht="31.2" x14ac:dyDescent="0.25">
      <c r="A392" s="29" t="s">
        <v>115</v>
      </c>
      <c r="B392" s="13" t="s">
        <v>282</v>
      </c>
      <c r="C392" s="13" t="s">
        <v>58</v>
      </c>
      <c r="D392" s="13" t="s">
        <v>0</v>
      </c>
      <c r="E392" s="13" t="s">
        <v>41</v>
      </c>
      <c r="F392" s="13" t="s">
        <v>20</v>
      </c>
      <c r="G392" s="15"/>
    </row>
    <row r="393" spans="1:7" s="2" customFormat="1" x14ac:dyDescent="0.25">
      <c r="A393" s="29" t="s">
        <v>21</v>
      </c>
      <c r="B393" s="13" t="s">
        <v>282</v>
      </c>
      <c r="C393" s="13" t="s">
        <v>58</v>
      </c>
      <c r="D393" s="13" t="s">
        <v>0</v>
      </c>
      <c r="E393" s="13" t="s">
        <v>41</v>
      </c>
      <c r="F393" s="13" t="s">
        <v>22</v>
      </c>
      <c r="G393" s="15"/>
    </row>
    <row r="394" spans="1:7" s="2" customFormat="1" ht="46.8" x14ac:dyDescent="0.25">
      <c r="A394" s="29" t="s">
        <v>28</v>
      </c>
      <c r="B394" s="13" t="s">
        <v>282</v>
      </c>
      <c r="C394" s="13" t="s">
        <v>58</v>
      </c>
      <c r="D394" s="13" t="s">
        <v>0</v>
      </c>
      <c r="E394" s="13" t="s">
        <v>51</v>
      </c>
      <c r="F394" s="13"/>
      <c r="G394" s="15">
        <f>SUM(G395)</f>
        <v>0</v>
      </c>
    </row>
    <row r="395" spans="1:7" s="2" customFormat="1" ht="31.2" x14ac:dyDescent="0.25">
      <c r="A395" s="29" t="s">
        <v>121</v>
      </c>
      <c r="B395" s="13" t="s">
        <v>282</v>
      </c>
      <c r="C395" s="13" t="s">
        <v>58</v>
      </c>
      <c r="D395" s="13" t="s">
        <v>0</v>
      </c>
      <c r="E395" s="13" t="s">
        <v>51</v>
      </c>
      <c r="F395" s="13" t="s">
        <v>111</v>
      </c>
      <c r="G395" s="15"/>
    </row>
    <row r="396" spans="1:7" s="2" customFormat="1" x14ac:dyDescent="0.25">
      <c r="A396" s="29" t="s">
        <v>228</v>
      </c>
      <c r="B396" s="13" t="s">
        <v>282</v>
      </c>
      <c r="C396" s="13" t="s">
        <v>58</v>
      </c>
      <c r="D396" s="13" t="s">
        <v>0</v>
      </c>
      <c r="E396" s="13" t="s">
        <v>229</v>
      </c>
      <c r="F396" s="13"/>
      <c r="G396" s="15">
        <f>SUM(G397)</f>
        <v>0</v>
      </c>
    </row>
    <row r="397" spans="1:7" s="2" customFormat="1" ht="31.2" x14ac:dyDescent="0.25">
      <c r="A397" s="29" t="s">
        <v>115</v>
      </c>
      <c r="B397" s="13" t="s">
        <v>282</v>
      </c>
      <c r="C397" s="13" t="s">
        <v>58</v>
      </c>
      <c r="D397" s="13" t="s">
        <v>0</v>
      </c>
      <c r="E397" s="13" t="s">
        <v>229</v>
      </c>
      <c r="F397" s="13" t="s">
        <v>20</v>
      </c>
      <c r="G397" s="15"/>
    </row>
    <row r="398" spans="1:7" s="2" customFormat="1" x14ac:dyDescent="0.25">
      <c r="A398" s="29" t="s">
        <v>234</v>
      </c>
      <c r="B398" s="13" t="s">
        <v>282</v>
      </c>
      <c r="C398" s="13" t="s">
        <v>58</v>
      </c>
      <c r="D398" s="13" t="s">
        <v>0</v>
      </c>
      <c r="E398" s="13" t="s">
        <v>235</v>
      </c>
      <c r="F398" s="13"/>
      <c r="G398" s="15">
        <f>SUM(G399)</f>
        <v>0</v>
      </c>
    </row>
    <row r="399" spans="1:7" s="2" customFormat="1" ht="31.2" x14ac:dyDescent="0.25">
      <c r="A399" s="29" t="s">
        <v>115</v>
      </c>
      <c r="B399" s="13" t="s">
        <v>282</v>
      </c>
      <c r="C399" s="13" t="s">
        <v>58</v>
      </c>
      <c r="D399" s="13" t="s">
        <v>0</v>
      </c>
      <c r="E399" s="13" t="s">
        <v>235</v>
      </c>
      <c r="F399" s="13" t="s">
        <v>20</v>
      </c>
      <c r="G399" s="15"/>
    </row>
    <row r="400" spans="1:7" s="2" customFormat="1" ht="31.2" x14ac:dyDescent="0.25">
      <c r="A400" s="29" t="s">
        <v>232</v>
      </c>
      <c r="B400" s="13" t="s">
        <v>282</v>
      </c>
      <c r="C400" s="13" t="s">
        <v>58</v>
      </c>
      <c r="D400" s="13" t="s">
        <v>0</v>
      </c>
      <c r="E400" s="13" t="s">
        <v>233</v>
      </c>
      <c r="F400" s="13"/>
      <c r="G400" s="15">
        <f>SUM(G401)</f>
        <v>0</v>
      </c>
    </row>
    <row r="401" spans="1:7" s="2" customFormat="1" ht="31.2" x14ac:dyDescent="0.25">
      <c r="A401" s="29" t="s">
        <v>115</v>
      </c>
      <c r="B401" s="13" t="s">
        <v>282</v>
      </c>
      <c r="C401" s="13" t="s">
        <v>58</v>
      </c>
      <c r="D401" s="13" t="s">
        <v>0</v>
      </c>
      <c r="E401" s="13" t="s">
        <v>233</v>
      </c>
      <c r="F401" s="13" t="s">
        <v>20</v>
      </c>
      <c r="G401" s="15"/>
    </row>
    <row r="402" spans="1:7" s="2" customFormat="1" ht="31.2" x14ac:dyDescent="0.25">
      <c r="A402" s="29" t="s">
        <v>158</v>
      </c>
      <c r="B402" s="13" t="s">
        <v>123</v>
      </c>
      <c r="C402" s="13"/>
      <c r="D402" s="13"/>
      <c r="E402" s="13"/>
      <c r="F402" s="13"/>
      <c r="G402" s="15">
        <f>SUM(G407+G412+G403)</f>
        <v>0</v>
      </c>
    </row>
    <row r="403" spans="1:7" s="2" customFormat="1" ht="46.8" x14ac:dyDescent="0.25">
      <c r="A403" s="29" t="s">
        <v>386</v>
      </c>
      <c r="B403" s="13" t="s">
        <v>123</v>
      </c>
      <c r="C403" s="13" t="s">
        <v>58</v>
      </c>
      <c r="D403" s="13"/>
      <c r="E403" s="13"/>
      <c r="F403" s="13"/>
      <c r="G403" s="15">
        <f>G404</f>
        <v>0</v>
      </c>
    </row>
    <row r="404" spans="1:7" s="2" customFormat="1" ht="46.8" x14ac:dyDescent="0.25">
      <c r="A404" s="29" t="s">
        <v>387</v>
      </c>
      <c r="B404" s="13" t="s">
        <v>123</v>
      </c>
      <c r="C404" s="13" t="s">
        <v>58</v>
      </c>
      <c r="D404" s="13" t="s">
        <v>0</v>
      </c>
      <c r="E404" s="13"/>
      <c r="F404" s="13"/>
      <c r="G404" s="15">
        <f>G405</f>
        <v>0</v>
      </c>
    </row>
    <row r="405" spans="1:7" s="2" customFormat="1" ht="78" x14ac:dyDescent="0.25">
      <c r="A405" s="29" t="s">
        <v>388</v>
      </c>
      <c r="B405" s="13" t="s">
        <v>123</v>
      </c>
      <c r="C405" s="13" t="s">
        <v>58</v>
      </c>
      <c r="D405" s="13" t="s">
        <v>0</v>
      </c>
      <c r="E405" s="13" t="s">
        <v>316</v>
      </c>
      <c r="F405" s="13"/>
      <c r="G405" s="15">
        <f>G406</f>
        <v>0</v>
      </c>
    </row>
    <row r="406" spans="1:7" s="2" customFormat="1" ht="31.2" x14ac:dyDescent="0.25">
      <c r="A406" s="29" t="s">
        <v>115</v>
      </c>
      <c r="B406" s="13" t="s">
        <v>123</v>
      </c>
      <c r="C406" s="13" t="s">
        <v>58</v>
      </c>
      <c r="D406" s="13" t="s">
        <v>0</v>
      </c>
      <c r="E406" s="13" t="s">
        <v>316</v>
      </c>
      <c r="F406" s="13" t="s">
        <v>20</v>
      </c>
      <c r="G406" s="15"/>
    </row>
    <row r="407" spans="1:7" s="2" customFormat="1" ht="31.2" x14ac:dyDescent="0.25">
      <c r="A407" s="29" t="s">
        <v>389</v>
      </c>
      <c r="B407" s="13" t="s">
        <v>123</v>
      </c>
      <c r="C407" s="13" t="s">
        <v>93</v>
      </c>
      <c r="D407" s="13"/>
      <c r="E407" s="13"/>
      <c r="F407" s="13"/>
      <c r="G407" s="15">
        <f>SUM(G408)</f>
        <v>0</v>
      </c>
    </row>
    <row r="408" spans="1:7" s="2" customFormat="1" ht="97.2" customHeight="1" x14ac:dyDescent="0.25">
      <c r="A408" s="40" t="s">
        <v>430</v>
      </c>
      <c r="B408" s="13" t="s">
        <v>123</v>
      </c>
      <c r="C408" s="13" t="s">
        <v>93</v>
      </c>
      <c r="D408" s="13" t="s">
        <v>0</v>
      </c>
      <c r="E408" s="13"/>
      <c r="F408" s="13"/>
      <c r="G408" s="15">
        <f>SUM(G409)</f>
        <v>0</v>
      </c>
    </row>
    <row r="409" spans="1:7" s="2" customFormat="1" ht="62.4" x14ac:dyDescent="0.25">
      <c r="A409" s="29" t="s">
        <v>390</v>
      </c>
      <c r="B409" s="13" t="s">
        <v>123</v>
      </c>
      <c r="C409" s="13" t="s">
        <v>93</v>
      </c>
      <c r="D409" s="13" t="s">
        <v>0</v>
      </c>
      <c r="E409" s="13" t="s">
        <v>134</v>
      </c>
      <c r="F409" s="13"/>
      <c r="G409" s="15">
        <f>SUM(G410:G411)</f>
        <v>0</v>
      </c>
    </row>
    <row r="410" spans="1:7" s="2" customFormat="1" ht="31.2" x14ac:dyDescent="0.25">
      <c r="A410" s="29" t="s">
        <v>115</v>
      </c>
      <c r="B410" s="13" t="s">
        <v>123</v>
      </c>
      <c r="C410" s="13" t="s">
        <v>93</v>
      </c>
      <c r="D410" s="13" t="s">
        <v>0</v>
      </c>
      <c r="E410" s="13" t="s">
        <v>134</v>
      </c>
      <c r="F410" s="13" t="s">
        <v>20</v>
      </c>
      <c r="G410" s="15"/>
    </row>
    <row r="411" spans="1:7" s="2" customFormat="1" x14ac:dyDescent="0.25">
      <c r="A411" s="29" t="s">
        <v>117</v>
      </c>
      <c r="B411" s="13" t="s">
        <v>123</v>
      </c>
      <c r="C411" s="13" t="s">
        <v>93</v>
      </c>
      <c r="D411" s="13" t="s">
        <v>0</v>
      </c>
      <c r="E411" s="13" t="s">
        <v>134</v>
      </c>
      <c r="F411" s="13" t="s">
        <v>109</v>
      </c>
      <c r="G411" s="15"/>
    </row>
    <row r="412" spans="1:7" s="2" customFormat="1" ht="46.8" x14ac:dyDescent="0.25">
      <c r="A412" s="29" t="s">
        <v>431</v>
      </c>
      <c r="B412" s="13" t="s">
        <v>123</v>
      </c>
      <c r="C412" s="13" t="s">
        <v>101</v>
      </c>
      <c r="D412" s="13"/>
      <c r="E412" s="13"/>
      <c r="F412" s="13"/>
      <c r="G412" s="15">
        <f>G413</f>
        <v>0</v>
      </c>
    </row>
    <row r="413" spans="1:7" s="2" customFormat="1" ht="31.2" x14ac:dyDescent="0.25">
      <c r="A413" s="29" t="s">
        <v>124</v>
      </c>
      <c r="B413" s="13" t="s">
        <v>123</v>
      </c>
      <c r="C413" s="13" t="s">
        <v>101</v>
      </c>
      <c r="D413" s="13" t="s">
        <v>0</v>
      </c>
      <c r="E413" s="13"/>
      <c r="F413" s="13"/>
      <c r="G413" s="15">
        <f>G414</f>
        <v>0</v>
      </c>
    </row>
    <row r="414" spans="1:7" s="2" customFormat="1" ht="78" x14ac:dyDescent="0.25">
      <c r="A414" s="29" t="s">
        <v>218</v>
      </c>
      <c r="B414" s="13" t="s">
        <v>123</v>
      </c>
      <c r="C414" s="13" t="s">
        <v>101</v>
      </c>
      <c r="D414" s="13" t="s">
        <v>0</v>
      </c>
      <c r="E414" s="13" t="s">
        <v>125</v>
      </c>
      <c r="F414" s="13"/>
      <c r="G414" s="15">
        <f>G415+G416</f>
        <v>0</v>
      </c>
    </row>
    <row r="415" spans="1:7" s="2" customFormat="1" ht="31.2" x14ac:dyDescent="0.25">
      <c r="A415" s="29" t="s">
        <v>115</v>
      </c>
      <c r="B415" s="13" t="s">
        <v>123</v>
      </c>
      <c r="C415" s="13" t="s">
        <v>101</v>
      </c>
      <c r="D415" s="13" t="s">
        <v>0</v>
      </c>
      <c r="E415" s="13" t="s">
        <v>125</v>
      </c>
      <c r="F415" s="13" t="s">
        <v>20</v>
      </c>
      <c r="G415" s="15"/>
    </row>
    <row r="416" spans="1:7" s="2" customFormat="1" ht="31.2" x14ac:dyDescent="0.25">
      <c r="A416" s="30" t="s">
        <v>121</v>
      </c>
      <c r="B416" s="13" t="s">
        <v>123</v>
      </c>
      <c r="C416" s="13" t="s">
        <v>101</v>
      </c>
      <c r="D416" s="13" t="s">
        <v>0</v>
      </c>
      <c r="E416" s="13" t="s">
        <v>125</v>
      </c>
      <c r="F416" s="13" t="s">
        <v>111</v>
      </c>
      <c r="G416" s="15"/>
    </row>
    <row r="417" spans="1:7" s="2" customFormat="1" ht="31.2" x14ac:dyDescent="0.25">
      <c r="A417" s="28" t="s">
        <v>159</v>
      </c>
      <c r="B417" s="13" t="s">
        <v>16</v>
      </c>
      <c r="C417" s="13"/>
      <c r="D417" s="13"/>
      <c r="E417" s="13"/>
      <c r="F417" s="14"/>
      <c r="G417" s="15">
        <f>SUM(G418+G448+G464+G481)</f>
        <v>0</v>
      </c>
    </row>
    <row r="418" spans="1:7" s="2" customFormat="1" ht="31.2" x14ac:dyDescent="0.25">
      <c r="A418" s="28" t="s">
        <v>160</v>
      </c>
      <c r="B418" s="13" t="s">
        <v>16</v>
      </c>
      <c r="C418" s="13" t="s">
        <v>58</v>
      </c>
      <c r="D418" s="13"/>
      <c r="E418" s="13"/>
      <c r="F418" s="14"/>
      <c r="G418" s="15">
        <f>SUM(G419+G437)</f>
        <v>0</v>
      </c>
    </row>
    <row r="419" spans="1:7" s="2" customFormat="1" ht="31.2" x14ac:dyDescent="0.25">
      <c r="A419" s="31" t="s">
        <v>102</v>
      </c>
      <c r="B419" s="13" t="s">
        <v>16</v>
      </c>
      <c r="C419" s="13" t="s">
        <v>58</v>
      </c>
      <c r="D419" s="13" t="s">
        <v>0</v>
      </c>
      <c r="E419" s="13"/>
      <c r="F419" s="14"/>
      <c r="G419" s="15">
        <f>SUM(G424+G428+G432+G420+G434)</f>
        <v>0</v>
      </c>
    </row>
    <row r="420" spans="1:7" s="2" customFormat="1" ht="46.8" x14ac:dyDescent="0.25">
      <c r="A420" s="31" t="s">
        <v>28</v>
      </c>
      <c r="B420" s="13" t="s">
        <v>16</v>
      </c>
      <c r="C420" s="13" t="s">
        <v>58</v>
      </c>
      <c r="D420" s="13" t="s">
        <v>0</v>
      </c>
      <c r="E420" s="13" t="s">
        <v>51</v>
      </c>
      <c r="F420" s="14"/>
      <c r="G420" s="15">
        <f>SUM(G421:G423)</f>
        <v>0</v>
      </c>
    </row>
    <row r="421" spans="1:7" s="2" customFormat="1" ht="31.2" x14ac:dyDescent="0.25">
      <c r="A421" s="29" t="s">
        <v>18</v>
      </c>
      <c r="B421" s="13" t="s">
        <v>16</v>
      </c>
      <c r="C421" s="13" t="s">
        <v>58</v>
      </c>
      <c r="D421" s="13" t="s">
        <v>0</v>
      </c>
      <c r="E421" s="13" t="s">
        <v>51</v>
      </c>
      <c r="F421" s="14" t="s">
        <v>19</v>
      </c>
      <c r="G421" s="15"/>
    </row>
    <row r="422" spans="1:7" s="2" customFormat="1" ht="31.2" x14ac:dyDescent="0.25">
      <c r="A422" s="29" t="s">
        <v>115</v>
      </c>
      <c r="B422" s="13" t="s">
        <v>16</v>
      </c>
      <c r="C422" s="13" t="s">
        <v>58</v>
      </c>
      <c r="D422" s="13" t="s">
        <v>0</v>
      </c>
      <c r="E422" s="13" t="s">
        <v>51</v>
      </c>
      <c r="F422" s="14" t="s">
        <v>20</v>
      </c>
      <c r="G422" s="15"/>
    </row>
    <row r="423" spans="1:7" s="2" customFormat="1" x14ac:dyDescent="0.25">
      <c r="A423" s="29" t="s">
        <v>21</v>
      </c>
      <c r="B423" s="13" t="s">
        <v>16</v>
      </c>
      <c r="C423" s="13" t="s">
        <v>58</v>
      </c>
      <c r="D423" s="13" t="s">
        <v>0</v>
      </c>
      <c r="E423" s="13" t="s">
        <v>51</v>
      </c>
      <c r="F423" s="14" t="s">
        <v>22</v>
      </c>
      <c r="G423" s="15"/>
    </row>
    <row r="424" spans="1:7" s="2" customFormat="1" ht="62.4" x14ac:dyDescent="0.25">
      <c r="A424" s="31" t="s">
        <v>35</v>
      </c>
      <c r="B424" s="13" t="s">
        <v>16</v>
      </c>
      <c r="C424" s="13" t="s">
        <v>58</v>
      </c>
      <c r="D424" s="13" t="s">
        <v>0</v>
      </c>
      <c r="E424" s="13" t="s">
        <v>77</v>
      </c>
      <c r="F424" s="14"/>
      <c r="G424" s="15">
        <f>SUM(G425:G427)</f>
        <v>0</v>
      </c>
    </row>
    <row r="425" spans="1:7" s="2" customFormat="1" ht="31.2" x14ac:dyDescent="0.25">
      <c r="A425" s="29" t="s">
        <v>18</v>
      </c>
      <c r="B425" s="13" t="s">
        <v>16</v>
      </c>
      <c r="C425" s="13" t="s">
        <v>58</v>
      </c>
      <c r="D425" s="13" t="s">
        <v>0</v>
      </c>
      <c r="E425" s="13" t="s">
        <v>77</v>
      </c>
      <c r="F425" s="14" t="s">
        <v>19</v>
      </c>
      <c r="G425" s="15"/>
    </row>
    <row r="426" spans="1:7" s="2" customFormat="1" ht="31.2" x14ac:dyDescent="0.25">
      <c r="A426" s="29" t="s">
        <v>115</v>
      </c>
      <c r="B426" s="13" t="s">
        <v>16</v>
      </c>
      <c r="C426" s="13" t="s">
        <v>58</v>
      </c>
      <c r="D426" s="13" t="s">
        <v>0</v>
      </c>
      <c r="E426" s="13" t="s">
        <v>77</v>
      </c>
      <c r="F426" s="14" t="s">
        <v>20</v>
      </c>
      <c r="G426" s="15"/>
    </row>
    <row r="427" spans="1:7" s="2" customFormat="1" x14ac:dyDescent="0.25">
      <c r="A427" s="29" t="s">
        <v>21</v>
      </c>
      <c r="B427" s="13" t="s">
        <v>16</v>
      </c>
      <c r="C427" s="13" t="s">
        <v>58</v>
      </c>
      <c r="D427" s="13" t="s">
        <v>0</v>
      </c>
      <c r="E427" s="13" t="s">
        <v>77</v>
      </c>
      <c r="F427" s="14" t="s">
        <v>22</v>
      </c>
      <c r="G427" s="15"/>
    </row>
    <row r="428" spans="1:7" s="2" customFormat="1" ht="46.8" x14ac:dyDescent="0.25">
      <c r="A428" s="31" t="s">
        <v>34</v>
      </c>
      <c r="B428" s="13" t="s">
        <v>16</v>
      </c>
      <c r="C428" s="13" t="s">
        <v>58</v>
      </c>
      <c r="D428" s="13" t="s">
        <v>0</v>
      </c>
      <c r="E428" s="13" t="s">
        <v>78</v>
      </c>
      <c r="F428" s="14"/>
      <c r="G428" s="15">
        <f>SUM(G429:G431)</f>
        <v>0</v>
      </c>
    </row>
    <row r="429" spans="1:7" s="2" customFormat="1" ht="31.2" x14ac:dyDescent="0.25">
      <c r="A429" s="29" t="s">
        <v>18</v>
      </c>
      <c r="B429" s="13" t="s">
        <v>16</v>
      </c>
      <c r="C429" s="13" t="s">
        <v>58</v>
      </c>
      <c r="D429" s="13" t="s">
        <v>0</v>
      </c>
      <c r="E429" s="13" t="s">
        <v>78</v>
      </c>
      <c r="F429" s="14" t="s">
        <v>19</v>
      </c>
      <c r="G429" s="15"/>
    </row>
    <row r="430" spans="1:7" s="2" customFormat="1" ht="31.2" x14ac:dyDescent="0.25">
      <c r="A430" s="29" t="s">
        <v>115</v>
      </c>
      <c r="B430" s="13" t="s">
        <v>16</v>
      </c>
      <c r="C430" s="13" t="s">
        <v>58</v>
      </c>
      <c r="D430" s="13" t="s">
        <v>0</v>
      </c>
      <c r="E430" s="13" t="s">
        <v>78</v>
      </c>
      <c r="F430" s="14" t="s">
        <v>20</v>
      </c>
      <c r="G430" s="15"/>
    </row>
    <row r="431" spans="1:7" s="2" customFormat="1" x14ac:dyDescent="0.25">
      <c r="A431" s="29" t="s">
        <v>21</v>
      </c>
      <c r="B431" s="13" t="s">
        <v>16</v>
      </c>
      <c r="C431" s="13" t="s">
        <v>58</v>
      </c>
      <c r="D431" s="13" t="s">
        <v>0</v>
      </c>
      <c r="E431" s="13" t="s">
        <v>78</v>
      </c>
      <c r="F431" s="14" t="s">
        <v>22</v>
      </c>
      <c r="G431" s="15"/>
    </row>
    <row r="432" spans="1:7" s="2" customFormat="1" ht="46.8" x14ac:dyDescent="0.25">
      <c r="A432" s="31" t="s">
        <v>265</v>
      </c>
      <c r="B432" s="13" t="s">
        <v>16</v>
      </c>
      <c r="C432" s="13" t="s">
        <v>58</v>
      </c>
      <c r="D432" s="13" t="s">
        <v>0</v>
      </c>
      <c r="E432" s="13" t="s">
        <v>79</v>
      </c>
      <c r="F432" s="14"/>
      <c r="G432" s="15">
        <f>SUM(G433:G433)</f>
        <v>0</v>
      </c>
    </row>
    <row r="433" spans="1:7" s="2" customFormat="1" ht="31.2" x14ac:dyDescent="0.25">
      <c r="A433" s="29" t="s">
        <v>115</v>
      </c>
      <c r="B433" s="13" t="s">
        <v>16</v>
      </c>
      <c r="C433" s="13" t="s">
        <v>58</v>
      </c>
      <c r="D433" s="13" t="s">
        <v>0</v>
      </c>
      <c r="E433" s="13" t="s">
        <v>79</v>
      </c>
      <c r="F433" s="14" t="s">
        <v>20</v>
      </c>
      <c r="G433" s="15"/>
    </row>
    <row r="434" spans="1:7" s="2" customFormat="1" ht="62.4" x14ac:dyDescent="0.3">
      <c r="A434" s="41" t="s">
        <v>275</v>
      </c>
      <c r="B434" s="13" t="s">
        <v>16</v>
      </c>
      <c r="C434" s="13" t="s">
        <v>58</v>
      </c>
      <c r="D434" s="13" t="s">
        <v>0</v>
      </c>
      <c r="E434" s="13" t="s">
        <v>130</v>
      </c>
      <c r="F434" s="14"/>
      <c r="G434" s="15">
        <f>G435+G436</f>
        <v>0</v>
      </c>
    </row>
    <row r="435" spans="1:7" s="2" customFormat="1" ht="31.2" x14ac:dyDescent="0.25">
      <c r="A435" s="29" t="s">
        <v>115</v>
      </c>
      <c r="B435" s="13" t="s">
        <v>16</v>
      </c>
      <c r="C435" s="13" t="s">
        <v>58</v>
      </c>
      <c r="D435" s="13" t="s">
        <v>0</v>
      </c>
      <c r="E435" s="13" t="s">
        <v>130</v>
      </c>
      <c r="F435" s="14" t="s">
        <v>20</v>
      </c>
      <c r="G435" s="15"/>
    </row>
    <row r="436" spans="1:7" s="2" customFormat="1" x14ac:dyDescent="0.25">
      <c r="A436" s="29" t="s">
        <v>9</v>
      </c>
      <c r="B436" s="13" t="s">
        <v>16</v>
      </c>
      <c r="C436" s="13" t="s">
        <v>58</v>
      </c>
      <c r="D436" s="13" t="s">
        <v>0</v>
      </c>
      <c r="E436" s="13" t="s">
        <v>130</v>
      </c>
      <c r="F436" s="14" t="s">
        <v>25</v>
      </c>
      <c r="G436" s="15"/>
    </row>
    <row r="437" spans="1:7" s="2" customFormat="1" ht="46.8" x14ac:dyDescent="0.25">
      <c r="A437" s="28" t="s">
        <v>429</v>
      </c>
      <c r="B437" s="13" t="s">
        <v>16</v>
      </c>
      <c r="C437" s="13" t="s">
        <v>58</v>
      </c>
      <c r="D437" s="13" t="s">
        <v>1</v>
      </c>
      <c r="E437" s="13"/>
      <c r="F437" s="14"/>
      <c r="G437" s="15">
        <f>SUM(G438+G442+G446+G444)</f>
        <v>0</v>
      </c>
    </row>
    <row r="438" spans="1:7" s="2" customFormat="1" x14ac:dyDescent="0.25">
      <c r="A438" s="28" t="s">
        <v>26</v>
      </c>
      <c r="B438" s="13" t="s">
        <v>16</v>
      </c>
      <c r="C438" s="13" t="s">
        <v>58</v>
      </c>
      <c r="D438" s="13" t="s">
        <v>1</v>
      </c>
      <c r="E438" s="13" t="s">
        <v>41</v>
      </c>
      <c r="F438" s="14"/>
      <c r="G438" s="15">
        <f>SUM(G439:G441)</f>
        <v>0</v>
      </c>
    </row>
    <row r="439" spans="1:7" s="2" customFormat="1" ht="31.2" x14ac:dyDescent="0.25">
      <c r="A439" s="29" t="s">
        <v>18</v>
      </c>
      <c r="B439" s="13" t="s">
        <v>16</v>
      </c>
      <c r="C439" s="13" t="s">
        <v>58</v>
      </c>
      <c r="D439" s="13" t="s">
        <v>1</v>
      </c>
      <c r="E439" s="13" t="s">
        <v>41</v>
      </c>
      <c r="F439" s="14" t="s">
        <v>19</v>
      </c>
      <c r="G439" s="15"/>
    </row>
    <row r="440" spans="1:7" s="2" customFormat="1" ht="31.2" x14ac:dyDescent="0.25">
      <c r="A440" s="29" t="s">
        <v>115</v>
      </c>
      <c r="B440" s="13" t="s">
        <v>16</v>
      </c>
      <c r="C440" s="13" t="s">
        <v>58</v>
      </c>
      <c r="D440" s="13" t="s">
        <v>1</v>
      </c>
      <c r="E440" s="13" t="s">
        <v>41</v>
      </c>
      <c r="F440" s="14" t="s">
        <v>20</v>
      </c>
      <c r="G440" s="15"/>
    </row>
    <row r="441" spans="1:7" s="2" customFormat="1" x14ac:dyDescent="0.25">
      <c r="A441" s="29" t="s">
        <v>21</v>
      </c>
      <c r="B441" s="13" t="s">
        <v>16</v>
      </c>
      <c r="C441" s="13" t="s">
        <v>58</v>
      </c>
      <c r="D441" s="13" t="s">
        <v>1</v>
      </c>
      <c r="E441" s="13" t="s">
        <v>41</v>
      </c>
      <c r="F441" s="14" t="s">
        <v>22</v>
      </c>
      <c r="G441" s="15"/>
    </row>
    <row r="442" spans="1:7" s="2" customFormat="1" x14ac:dyDescent="0.25">
      <c r="A442" s="29" t="s">
        <v>228</v>
      </c>
      <c r="B442" s="13" t="s">
        <v>16</v>
      </c>
      <c r="C442" s="25">
        <v>1</v>
      </c>
      <c r="D442" s="13" t="s">
        <v>1</v>
      </c>
      <c r="E442" s="13" t="s">
        <v>229</v>
      </c>
      <c r="F442" s="13"/>
      <c r="G442" s="15">
        <f>SUM(G443)</f>
        <v>0</v>
      </c>
    </row>
    <row r="443" spans="1:7" s="2" customFormat="1" ht="31.2" x14ac:dyDescent="0.25">
      <c r="A443" s="29" t="s">
        <v>115</v>
      </c>
      <c r="B443" s="13" t="s">
        <v>16</v>
      </c>
      <c r="C443" s="25">
        <v>1</v>
      </c>
      <c r="D443" s="13" t="s">
        <v>1</v>
      </c>
      <c r="E443" s="13" t="s">
        <v>229</v>
      </c>
      <c r="F443" s="13" t="s">
        <v>20</v>
      </c>
      <c r="G443" s="15"/>
    </row>
    <row r="444" spans="1:7" s="2" customFormat="1" x14ac:dyDescent="0.25">
      <c r="A444" s="29" t="s">
        <v>234</v>
      </c>
      <c r="B444" s="13" t="s">
        <v>16</v>
      </c>
      <c r="C444" s="13" t="s">
        <v>58</v>
      </c>
      <c r="D444" s="13" t="s">
        <v>1</v>
      </c>
      <c r="E444" s="13" t="s">
        <v>235</v>
      </c>
      <c r="F444" s="14"/>
      <c r="G444" s="15">
        <f>SUM(G445)</f>
        <v>0</v>
      </c>
    </row>
    <row r="445" spans="1:7" s="2" customFormat="1" ht="31.2" x14ac:dyDescent="0.25">
      <c r="A445" s="29" t="s">
        <v>115</v>
      </c>
      <c r="B445" s="13" t="s">
        <v>16</v>
      </c>
      <c r="C445" s="13" t="s">
        <v>58</v>
      </c>
      <c r="D445" s="13" t="s">
        <v>1</v>
      </c>
      <c r="E445" s="13" t="s">
        <v>235</v>
      </c>
      <c r="F445" s="14" t="s">
        <v>20</v>
      </c>
      <c r="G445" s="15"/>
    </row>
    <row r="446" spans="1:7" s="2" customFormat="1" ht="31.2" x14ac:dyDescent="0.25">
      <c r="A446" s="38" t="s">
        <v>232</v>
      </c>
      <c r="B446" s="13" t="s">
        <v>16</v>
      </c>
      <c r="C446" s="13" t="s">
        <v>58</v>
      </c>
      <c r="D446" s="13" t="s">
        <v>1</v>
      </c>
      <c r="E446" s="13" t="s">
        <v>233</v>
      </c>
      <c r="F446" s="13"/>
      <c r="G446" s="15">
        <f>SUM(G447)</f>
        <v>0</v>
      </c>
    </row>
    <row r="447" spans="1:7" s="2" customFormat="1" ht="31.2" x14ac:dyDescent="0.25">
      <c r="A447" s="29" t="s">
        <v>115</v>
      </c>
      <c r="B447" s="13" t="s">
        <v>16</v>
      </c>
      <c r="C447" s="13" t="s">
        <v>58</v>
      </c>
      <c r="D447" s="13" t="s">
        <v>1</v>
      </c>
      <c r="E447" s="13" t="s">
        <v>233</v>
      </c>
      <c r="F447" s="13" t="s">
        <v>20</v>
      </c>
      <c r="G447" s="15"/>
    </row>
    <row r="448" spans="1:7" s="2" customFormat="1" x14ac:dyDescent="0.25">
      <c r="A448" s="31" t="s">
        <v>161</v>
      </c>
      <c r="B448" s="13" t="s">
        <v>16</v>
      </c>
      <c r="C448" s="13" t="s">
        <v>93</v>
      </c>
      <c r="D448" s="13"/>
      <c r="E448" s="13"/>
      <c r="F448" s="14"/>
      <c r="G448" s="15">
        <f>SUM(G449+G458)</f>
        <v>0</v>
      </c>
    </row>
    <row r="449" spans="1:7" s="2" customFormat="1" ht="46.8" x14ac:dyDescent="0.25">
      <c r="A449" s="31" t="s">
        <v>80</v>
      </c>
      <c r="B449" s="13" t="s">
        <v>16</v>
      </c>
      <c r="C449" s="13" t="s">
        <v>93</v>
      </c>
      <c r="D449" s="13" t="s">
        <v>0</v>
      </c>
      <c r="E449" s="13"/>
      <c r="F449" s="14"/>
      <c r="G449" s="15">
        <f>SUM(G450+G454)</f>
        <v>0</v>
      </c>
    </row>
    <row r="450" spans="1:7" s="2" customFormat="1" ht="46.8" x14ac:dyDescent="0.25">
      <c r="A450" s="31" t="s">
        <v>28</v>
      </c>
      <c r="B450" s="13" t="s">
        <v>16</v>
      </c>
      <c r="C450" s="13" t="s">
        <v>93</v>
      </c>
      <c r="D450" s="13" t="s">
        <v>0</v>
      </c>
      <c r="E450" s="13" t="s">
        <v>51</v>
      </c>
      <c r="F450" s="14"/>
      <c r="G450" s="15">
        <f>SUM(G451:G453)</f>
        <v>0</v>
      </c>
    </row>
    <row r="451" spans="1:7" s="2" customFormat="1" ht="31.2" x14ac:dyDescent="0.25">
      <c r="A451" s="29" t="s">
        <v>18</v>
      </c>
      <c r="B451" s="13" t="s">
        <v>16</v>
      </c>
      <c r="C451" s="13" t="s">
        <v>93</v>
      </c>
      <c r="D451" s="13" t="s">
        <v>0</v>
      </c>
      <c r="E451" s="13" t="s">
        <v>51</v>
      </c>
      <c r="F451" s="14" t="s">
        <v>19</v>
      </c>
      <c r="G451" s="15"/>
    </row>
    <row r="452" spans="1:7" s="2" customFormat="1" ht="31.2" x14ac:dyDescent="0.25">
      <c r="A452" s="29" t="s">
        <v>115</v>
      </c>
      <c r="B452" s="13" t="s">
        <v>16</v>
      </c>
      <c r="C452" s="13" t="s">
        <v>93</v>
      </c>
      <c r="D452" s="13" t="s">
        <v>0</v>
      </c>
      <c r="E452" s="13" t="s">
        <v>51</v>
      </c>
      <c r="F452" s="14" t="s">
        <v>20</v>
      </c>
      <c r="G452" s="15"/>
    </row>
    <row r="453" spans="1:7" s="2" customFormat="1" x14ac:dyDescent="0.25">
      <c r="A453" s="29" t="s">
        <v>21</v>
      </c>
      <c r="B453" s="13" t="s">
        <v>16</v>
      </c>
      <c r="C453" s="13" t="s">
        <v>93</v>
      </c>
      <c r="D453" s="13" t="s">
        <v>0</v>
      </c>
      <c r="E453" s="13" t="s">
        <v>51</v>
      </c>
      <c r="F453" s="14" t="s">
        <v>22</v>
      </c>
      <c r="G453" s="15"/>
    </row>
    <row r="454" spans="1:7" s="2" customFormat="1" ht="46.8" x14ac:dyDescent="0.25">
      <c r="A454" s="29" t="s">
        <v>147</v>
      </c>
      <c r="B454" s="13" t="s">
        <v>16</v>
      </c>
      <c r="C454" s="13" t="s">
        <v>93</v>
      </c>
      <c r="D454" s="13" t="s">
        <v>0</v>
      </c>
      <c r="E454" s="13" t="s">
        <v>148</v>
      </c>
      <c r="F454" s="14"/>
      <c r="G454" s="15">
        <f>SUM(G455:G457)</f>
        <v>0</v>
      </c>
    </row>
    <row r="455" spans="1:7" s="2" customFormat="1" ht="31.2" x14ac:dyDescent="0.25">
      <c r="A455" s="29" t="s">
        <v>18</v>
      </c>
      <c r="B455" s="13" t="s">
        <v>16</v>
      </c>
      <c r="C455" s="13" t="s">
        <v>93</v>
      </c>
      <c r="D455" s="13" t="s">
        <v>0</v>
      </c>
      <c r="E455" s="13" t="s">
        <v>148</v>
      </c>
      <c r="F455" s="14" t="s">
        <v>19</v>
      </c>
      <c r="G455" s="15"/>
    </row>
    <row r="456" spans="1:7" s="2" customFormat="1" ht="31.2" x14ac:dyDescent="0.25">
      <c r="A456" s="29" t="s">
        <v>115</v>
      </c>
      <c r="B456" s="13" t="s">
        <v>16</v>
      </c>
      <c r="C456" s="13" t="s">
        <v>93</v>
      </c>
      <c r="D456" s="13" t="s">
        <v>0</v>
      </c>
      <c r="E456" s="13" t="s">
        <v>148</v>
      </c>
      <c r="F456" s="14" t="s">
        <v>20</v>
      </c>
      <c r="G456" s="15"/>
    </row>
    <row r="457" spans="1:7" s="2" customFormat="1" x14ac:dyDescent="0.25">
      <c r="A457" s="29" t="s">
        <v>21</v>
      </c>
      <c r="B457" s="13" t="s">
        <v>16</v>
      </c>
      <c r="C457" s="13" t="s">
        <v>93</v>
      </c>
      <c r="D457" s="13" t="s">
        <v>0</v>
      </c>
      <c r="E457" s="13" t="s">
        <v>148</v>
      </c>
      <c r="F457" s="14" t="s">
        <v>22</v>
      </c>
      <c r="G457" s="15"/>
    </row>
    <row r="458" spans="1:7" s="2" customFormat="1" ht="31.2" x14ac:dyDescent="0.25">
      <c r="A458" s="29" t="s">
        <v>240</v>
      </c>
      <c r="B458" s="13" t="s">
        <v>16</v>
      </c>
      <c r="C458" s="13" t="s">
        <v>93</v>
      </c>
      <c r="D458" s="13" t="s">
        <v>1</v>
      </c>
      <c r="E458" s="13"/>
      <c r="F458" s="14"/>
      <c r="G458" s="15">
        <f>G459+G462</f>
        <v>0</v>
      </c>
    </row>
    <row r="459" spans="1:7" s="2" customFormat="1" ht="46.8" x14ac:dyDescent="0.25">
      <c r="A459" s="29" t="s">
        <v>295</v>
      </c>
      <c r="B459" s="13" t="s">
        <v>16</v>
      </c>
      <c r="C459" s="13" t="s">
        <v>93</v>
      </c>
      <c r="D459" s="13" t="s">
        <v>1</v>
      </c>
      <c r="E459" s="13" t="s">
        <v>239</v>
      </c>
      <c r="F459" s="14"/>
      <c r="G459" s="15">
        <f>G460+G461</f>
        <v>0</v>
      </c>
    </row>
    <row r="460" spans="1:7" s="2" customFormat="1" ht="31.2" x14ac:dyDescent="0.25">
      <c r="A460" s="29" t="s">
        <v>115</v>
      </c>
      <c r="B460" s="13" t="s">
        <v>16</v>
      </c>
      <c r="C460" s="13" t="s">
        <v>93</v>
      </c>
      <c r="D460" s="13" t="s">
        <v>1</v>
      </c>
      <c r="E460" s="13" t="s">
        <v>239</v>
      </c>
      <c r="F460" s="14" t="s">
        <v>20</v>
      </c>
      <c r="G460" s="15"/>
    </row>
    <row r="461" spans="1:7" s="2" customFormat="1" ht="31.2" x14ac:dyDescent="0.25">
      <c r="A461" s="29" t="s">
        <v>121</v>
      </c>
      <c r="B461" s="13" t="s">
        <v>16</v>
      </c>
      <c r="C461" s="13" t="s">
        <v>93</v>
      </c>
      <c r="D461" s="13" t="s">
        <v>1</v>
      </c>
      <c r="E461" s="13" t="s">
        <v>239</v>
      </c>
      <c r="F461" s="14" t="s">
        <v>111</v>
      </c>
      <c r="G461" s="15"/>
    </row>
    <row r="462" spans="1:7" s="2" customFormat="1" ht="46.8" x14ac:dyDescent="0.25">
      <c r="A462" s="29" t="s">
        <v>309</v>
      </c>
      <c r="B462" s="13" t="s">
        <v>16</v>
      </c>
      <c r="C462" s="13" t="s">
        <v>93</v>
      </c>
      <c r="D462" s="13" t="s">
        <v>1</v>
      </c>
      <c r="E462" s="13" t="s">
        <v>138</v>
      </c>
      <c r="F462" s="14"/>
      <c r="G462" s="15">
        <f>G463</f>
        <v>0</v>
      </c>
    </row>
    <row r="463" spans="1:7" s="2" customFormat="1" x14ac:dyDescent="0.25">
      <c r="A463" s="29" t="s">
        <v>117</v>
      </c>
      <c r="B463" s="13" t="s">
        <v>16</v>
      </c>
      <c r="C463" s="13" t="s">
        <v>93</v>
      </c>
      <c r="D463" s="13" t="s">
        <v>1</v>
      </c>
      <c r="E463" s="13" t="s">
        <v>138</v>
      </c>
      <c r="F463" s="14" t="s">
        <v>109</v>
      </c>
      <c r="G463" s="15"/>
    </row>
    <row r="464" spans="1:7" s="2" customFormat="1" x14ac:dyDescent="0.25">
      <c r="A464" s="31" t="s">
        <v>162</v>
      </c>
      <c r="B464" s="13" t="s">
        <v>16</v>
      </c>
      <c r="C464" s="13" t="s">
        <v>101</v>
      </c>
      <c r="D464" s="13"/>
      <c r="E464" s="13"/>
      <c r="F464" s="14"/>
      <c r="G464" s="15">
        <f>SUM(G465)</f>
        <v>0</v>
      </c>
    </row>
    <row r="465" spans="1:7" s="2" customFormat="1" ht="78" x14ac:dyDescent="0.25">
      <c r="A465" s="42" t="s">
        <v>81</v>
      </c>
      <c r="B465" s="13" t="s">
        <v>16</v>
      </c>
      <c r="C465" s="13" t="s">
        <v>101</v>
      </c>
      <c r="D465" s="13" t="s">
        <v>0</v>
      </c>
      <c r="E465" s="13"/>
      <c r="F465" s="14"/>
      <c r="G465" s="15">
        <f>SUM(G466+G470+G474+G478)</f>
        <v>0</v>
      </c>
    </row>
    <row r="466" spans="1:7" s="2" customFormat="1" ht="46.8" x14ac:dyDescent="0.25">
      <c r="A466" s="31" t="s">
        <v>28</v>
      </c>
      <c r="B466" s="13" t="s">
        <v>16</v>
      </c>
      <c r="C466" s="13" t="s">
        <v>101</v>
      </c>
      <c r="D466" s="13" t="s">
        <v>0</v>
      </c>
      <c r="E466" s="13" t="s">
        <v>51</v>
      </c>
      <c r="F466" s="14"/>
      <c r="G466" s="15">
        <f>SUM(G467:G469)</f>
        <v>0</v>
      </c>
    </row>
    <row r="467" spans="1:7" s="2" customFormat="1" ht="31.2" x14ac:dyDescent="0.25">
      <c r="A467" s="29" t="s">
        <v>18</v>
      </c>
      <c r="B467" s="13" t="s">
        <v>16</v>
      </c>
      <c r="C467" s="13" t="s">
        <v>101</v>
      </c>
      <c r="D467" s="13" t="s">
        <v>0</v>
      </c>
      <c r="E467" s="13" t="s">
        <v>51</v>
      </c>
      <c r="F467" s="14" t="s">
        <v>19</v>
      </c>
      <c r="G467" s="15"/>
    </row>
    <row r="468" spans="1:7" s="2" customFormat="1" ht="31.2" x14ac:dyDescent="0.25">
      <c r="A468" s="29" t="s">
        <v>115</v>
      </c>
      <c r="B468" s="13" t="s">
        <v>16</v>
      </c>
      <c r="C468" s="13" t="s">
        <v>101</v>
      </c>
      <c r="D468" s="13" t="s">
        <v>0</v>
      </c>
      <c r="E468" s="13" t="s">
        <v>51</v>
      </c>
      <c r="F468" s="14" t="s">
        <v>20</v>
      </c>
      <c r="G468" s="15"/>
    </row>
    <row r="469" spans="1:7" s="2" customFormat="1" x14ac:dyDescent="0.25">
      <c r="A469" s="29" t="s">
        <v>21</v>
      </c>
      <c r="B469" s="13" t="s">
        <v>16</v>
      </c>
      <c r="C469" s="13" t="s">
        <v>101</v>
      </c>
      <c r="D469" s="13" t="s">
        <v>0</v>
      </c>
      <c r="E469" s="13" t="s">
        <v>51</v>
      </c>
      <c r="F469" s="14" t="s">
        <v>22</v>
      </c>
      <c r="G469" s="15"/>
    </row>
    <row r="470" spans="1:7" s="2" customFormat="1" ht="46.8" x14ac:dyDescent="0.25">
      <c r="A470" s="29" t="s">
        <v>150</v>
      </c>
      <c r="B470" s="14" t="s">
        <v>16</v>
      </c>
      <c r="C470" s="16">
        <v>3</v>
      </c>
      <c r="D470" s="14" t="s">
        <v>0</v>
      </c>
      <c r="E470" s="14" t="s">
        <v>149</v>
      </c>
      <c r="F470" s="14"/>
      <c r="G470" s="15">
        <f>SUM(G471:G473)</f>
        <v>0</v>
      </c>
    </row>
    <row r="471" spans="1:7" s="2" customFormat="1" ht="31.2" x14ac:dyDescent="0.25">
      <c r="A471" s="29" t="s">
        <v>18</v>
      </c>
      <c r="B471" s="14" t="s">
        <v>16</v>
      </c>
      <c r="C471" s="16">
        <v>3</v>
      </c>
      <c r="D471" s="14" t="s">
        <v>0</v>
      </c>
      <c r="E471" s="14" t="s">
        <v>149</v>
      </c>
      <c r="F471" s="14" t="s">
        <v>19</v>
      </c>
      <c r="G471" s="15"/>
    </row>
    <row r="472" spans="1:7" s="2" customFormat="1" ht="31.2" x14ac:dyDescent="0.25">
      <c r="A472" s="29" t="s">
        <v>115</v>
      </c>
      <c r="B472" s="14" t="s">
        <v>16</v>
      </c>
      <c r="C472" s="16">
        <v>3</v>
      </c>
      <c r="D472" s="14" t="s">
        <v>0</v>
      </c>
      <c r="E472" s="14" t="s">
        <v>149</v>
      </c>
      <c r="F472" s="14" t="s">
        <v>20</v>
      </c>
      <c r="G472" s="15"/>
    </row>
    <row r="473" spans="1:7" s="2" customFormat="1" x14ac:dyDescent="0.25">
      <c r="A473" s="29" t="s">
        <v>21</v>
      </c>
      <c r="B473" s="14" t="s">
        <v>16</v>
      </c>
      <c r="C473" s="16">
        <v>3</v>
      </c>
      <c r="D473" s="14" t="s">
        <v>0</v>
      </c>
      <c r="E473" s="14" t="s">
        <v>149</v>
      </c>
      <c r="F473" s="14" t="s">
        <v>22</v>
      </c>
      <c r="G473" s="15"/>
    </row>
    <row r="474" spans="1:7" s="2" customFormat="1" ht="46.8" x14ac:dyDescent="0.25">
      <c r="A474" s="29" t="s">
        <v>174</v>
      </c>
      <c r="B474" s="14" t="s">
        <v>16</v>
      </c>
      <c r="C474" s="16">
        <v>3</v>
      </c>
      <c r="D474" s="14" t="s">
        <v>0</v>
      </c>
      <c r="E474" s="14" t="s">
        <v>175</v>
      </c>
      <c r="F474" s="14"/>
      <c r="G474" s="15">
        <f>SUM(G475:G477)</f>
        <v>0</v>
      </c>
    </row>
    <row r="475" spans="1:7" s="2" customFormat="1" ht="31.2" x14ac:dyDescent="0.25">
      <c r="A475" s="29" t="s">
        <v>18</v>
      </c>
      <c r="B475" s="14" t="s">
        <v>16</v>
      </c>
      <c r="C475" s="16">
        <v>3</v>
      </c>
      <c r="D475" s="14" t="s">
        <v>0</v>
      </c>
      <c r="E475" s="14" t="s">
        <v>175</v>
      </c>
      <c r="F475" s="14" t="s">
        <v>19</v>
      </c>
      <c r="G475" s="15"/>
    </row>
    <row r="476" spans="1:7" s="2" customFormat="1" ht="31.2" x14ac:dyDescent="0.25">
      <c r="A476" s="29" t="s">
        <v>115</v>
      </c>
      <c r="B476" s="14" t="s">
        <v>16</v>
      </c>
      <c r="C476" s="16">
        <v>3</v>
      </c>
      <c r="D476" s="14" t="s">
        <v>0</v>
      </c>
      <c r="E476" s="14" t="s">
        <v>175</v>
      </c>
      <c r="F476" s="14" t="s">
        <v>20</v>
      </c>
      <c r="G476" s="15"/>
    </row>
    <row r="477" spans="1:7" s="2" customFormat="1" x14ac:dyDescent="0.25">
      <c r="A477" s="29" t="s">
        <v>21</v>
      </c>
      <c r="B477" s="14" t="s">
        <v>16</v>
      </c>
      <c r="C477" s="16">
        <v>3</v>
      </c>
      <c r="D477" s="14" t="s">
        <v>0</v>
      </c>
      <c r="E477" s="14" t="s">
        <v>175</v>
      </c>
      <c r="F477" s="14" t="s">
        <v>22</v>
      </c>
      <c r="G477" s="15"/>
    </row>
    <row r="478" spans="1:7" s="2" customFormat="1" ht="62.4" x14ac:dyDescent="0.25">
      <c r="A478" s="29" t="s">
        <v>261</v>
      </c>
      <c r="B478" s="14" t="s">
        <v>16</v>
      </c>
      <c r="C478" s="16">
        <v>3</v>
      </c>
      <c r="D478" s="14" t="s">
        <v>0</v>
      </c>
      <c r="E478" s="14" t="s">
        <v>260</v>
      </c>
      <c r="F478" s="14"/>
      <c r="G478" s="15">
        <f>SUM(G479:G480)</f>
        <v>0</v>
      </c>
    </row>
    <row r="479" spans="1:7" s="2" customFormat="1" ht="31.2" x14ac:dyDescent="0.25">
      <c r="A479" s="29" t="s">
        <v>18</v>
      </c>
      <c r="B479" s="14" t="s">
        <v>16</v>
      </c>
      <c r="C479" s="16">
        <v>3</v>
      </c>
      <c r="D479" s="14" t="s">
        <v>0</v>
      </c>
      <c r="E479" s="14" t="s">
        <v>260</v>
      </c>
      <c r="F479" s="14" t="s">
        <v>19</v>
      </c>
      <c r="G479" s="15"/>
    </row>
    <row r="480" spans="1:7" s="2" customFormat="1" ht="31.2" x14ac:dyDescent="0.25">
      <c r="A480" s="29" t="s">
        <v>115</v>
      </c>
      <c r="B480" s="14" t="s">
        <v>16</v>
      </c>
      <c r="C480" s="16">
        <v>3</v>
      </c>
      <c r="D480" s="14" t="s">
        <v>0</v>
      </c>
      <c r="E480" s="14" t="s">
        <v>260</v>
      </c>
      <c r="F480" s="14" t="s">
        <v>20</v>
      </c>
      <c r="G480" s="15"/>
    </row>
    <row r="481" spans="1:7" s="2" customFormat="1" x14ac:dyDescent="0.25">
      <c r="A481" s="29" t="s">
        <v>465</v>
      </c>
      <c r="B481" s="13" t="s">
        <v>16</v>
      </c>
      <c r="C481" s="13" t="s">
        <v>139</v>
      </c>
      <c r="D481" s="13"/>
      <c r="E481" s="13"/>
      <c r="F481" s="14"/>
      <c r="G481" s="15">
        <f>G482</f>
        <v>0</v>
      </c>
    </row>
    <row r="482" spans="1:7" s="2" customFormat="1" ht="31.2" x14ac:dyDescent="0.25">
      <c r="A482" s="29" t="s">
        <v>391</v>
      </c>
      <c r="B482" s="13" t="s">
        <v>16</v>
      </c>
      <c r="C482" s="13" t="s">
        <v>139</v>
      </c>
      <c r="D482" s="13" t="s">
        <v>0</v>
      </c>
      <c r="E482" s="13"/>
      <c r="F482" s="14"/>
      <c r="G482" s="15">
        <f>G483</f>
        <v>0</v>
      </c>
    </row>
    <row r="483" spans="1:7" s="2" customFormat="1" ht="46.8" x14ac:dyDescent="0.25">
      <c r="A483" s="29" t="s">
        <v>392</v>
      </c>
      <c r="B483" s="13" t="s">
        <v>16</v>
      </c>
      <c r="C483" s="13" t="s">
        <v>139</v>
      </c>
      <c r="D483" s="13" t="s">
        <v>0</v>
      </c>
      <c r="E483" s="13" t="s">
        <v>140</v>
      </c>
      <c r="F483" s="14"/>
      <c r="G483" s="15">
        <f>G484</f>
        <v>0</v>
      </c>
    </row>
    <row r="484" spans="1:7" s="2" customFormat="1" ht="31.2" x14ac:dyDescent="0.25">
      <c r="A484" s="29" t="s">
        <v>121</v>
      </c>
      <c r="B484" s="13" t="s">
        <v>16</v>
      </c>
      <c r="C484" s="13" t="s">
        <v>139</v>
      </c>
      <c r="D484" s="13" t="s">
        <v>0</v>
      </c>
      <c r="E484" s="13" t="s">
        <v>140</v>
      </c>
      <c r="F484" s="14" t="s">
        <v>111</v>
      </c>
      <c r="G484" s="15"/>
    </row>
    <row r="485" spans="1:7" s="2" customFormat="1" x14ac:dyDescent="0.25">
      <c r="A485" s="28" t="s">
        <v>163</v>
      </c>
      <c r="B485" s="13" t="s">
        <v>60</v>
      </c>
      <c r="C485" s="13"/>
      <c r="D485" s="13"/>
      <c r="E485" s="13"/>
      <c r="F485" s="14"/>
      <c r="G485" s="15">
        <f>SUM(G486+G510+G516)</f>
        <v>115935.5</v>
      </c>
    </row>
    <row r="486" spans="1:7" s="2" customFormat="1" ht="46.8" x14ac:dyDescent="0.25">
      <c r="A486" s="28" t="s">
        <v>456</v>
      </c>
      <c r="B486" s="13" t="s">
        <v>60</v>
      </c>
      <c r="C486" s="13" t="s">
        <v>58</v>
      </c>
      <c r="D486" s="13"/>
      <c r="E486" s="13"/>
      <c r="F486" s="14"/>
      <c r="G486" s="15">
        <f>SUM(G487+G493+G502+G507)</f>
        <v>0</v>
      </c>
    </row>
    <row r="487" spans="1:7" s="2" customFormat="1" ht="31.2" x14ac:dyDescent="0.25">
      <c r="A487" s="28" t="s">
        <v>164</v>
      </c>
      <c r="B487" s="13" t="s">
        <v>60</v>
      </c>
      <c r="C487" s="13" t="s">
        <v>58</v>
      </c>
      <c r="D487" s="13" t="s">
        <v>0</v>
      </c>
      <c r="E487" s="13"/>
      <c r="F487" s="14"/>
      <c r="G487" s="15">
        <f>SUM(G488+G491)</f>
        <v>0</v>
      </c>
    </row>
    <row r="488" spans="1:7" s="2" customFormat="1" ht="46.8" x14ac:dyDescent="0.25">
      <c r="A488" s="31" t="s">
        <v>28</v>
      </c>
      <c r="B488" s="13" t="s">
        <v>60</v>
      </c>
      <c r="C488" s="13" t="s">
        <v>58</v>
      </c>
      <c r="D488" s="13" t="s">
        <v>0</v>
      </c>
      <c r="E488" s="13" t="s">
        <v>51</v>
      </c>
      <c r="F488" s="14"/>
      <c r="G488" s="15">
        <f>SUM(G489:G490)</f>
        <v>0</v>
      </c>
    </row>
    <row r="489" spans="1:7" s="2" customFormat="1" ht="31.2" x14ac:dyDescent="0.25">
      <c r="A489" s="29" t="s">
        <v>121</v>
      </c>
      <c r="B489" s="13" t="s">
        <v>60</v>
      </c>
      <c r="C489" s="13" t="s">
        <v>58</v>
      </c>
      <c r="D489" s="13" t="s">
        <v>0</v>
      </c>
      <c r="E489" s="13" t="s">
        <v>51</v>
      </c>
      <c r="F489" s="14" t="s">
        <v>111</v>
      </c>
      <c r="G489" s="15"/>
    </row>
    <row r="490" spans="1:7" s="2" customFormat="1" x14ac:dyDescent="0.25">
      <c r="A490" s="29" t="s">
        <v>21</v>
      </c>
      <c r="B490" s="13" t="s">
        <v>60</v>
      </c>
      <c r="C490" s="13" t="s">
        <v>58</v>
      </c>
      <c r="D490" s="13" t="s">
        <v>0</v>
      </c>
      <c r="E490" s="13" t="s">
        <v>51</v>
      </c>
      <c r="F490" s="14" t="s">
        <v>22</v>
      </c>
      <c r="G490" s="15"/>
    </row>
    <row r="491" spans="1:7" s="2" customFormat="1" x14ac:dyDescent="0.25">
      <c r="A491" s="30" t="s">
        <v>211</v>
      </c>
      <c r="B491" s="14" t="s">
        <v>60</v>
      </c>
      <c r="C491" s="16">
        <v>1</v>
      </c>
      <c r="D491" s="14" t="s">
        <v>0</v>
      </c>
      <c r="E491" s="14" t="s">
        <v>212</v>
      </c>
      <c r="F491" s="14"/>
      <c r="G491" s="15">
        <f>G492</f>
        <v>0</v>
      </c>
    </row>
    <row r="492" spans="1:7" s="2" customFormat="1" ht="31.2" x14ac:dyDescent="0.25">
      <c r="A492" s="29" t="s">
        <v>18</v>
      </c>
      <c r="B492" s="14" t="s">
        <v>60</v>
      </c>
      <c r="C492" s="16">
        <v>1</v>
      </c>
      <c r="D492" s="14" t="s">
        <v>0</v>
      </c>
      <c r="E492" s="14" t="s">
        <v>212</v>
      </c>
      <c r="F492" s="14" t="s">
        <v>111</v>
      </c>
      <c r="G492" s="15"/>
    </row>
    <row r="493" spans="1:7" s="2" customFormat="1" ht="46.8" x14ac:dyDescent="0.25">
      <c r="A493" s="28" t="s">
        <v>449</v>
      </c>
      <c r="B493" s="13" t="s">
        <v>60</v>
      </c>
      <c r="C493" s="13" t="s">
        <v>58</v>
      </c>
      <c r="D493" s="13" t="s">
        <v>1</v>
      </c>
      <c r="E493" s="13"/>
      <c r="F493" s="14"/>
      <c r="G493" s="15">
        <f>SUM(G494+G498+G500)</f>
        <v>0</v>
      </c>
    </row>
    <row r="494" spans="1:7" s="2" customFormat="1" x14ac:dyDescent="0.25">
      <c r="A494" s="28" t="s">
        <v>26</v>
      </c>
      <c r="B494" s="13" t="s">
        <v>60</v>
      </c>
      <c r="C494" s="13" t="s">
        <v>58</v>
      </c>
      <c r="D494" s="13" t="s">
        <v>1</v>
      </c>
      <c r="E494" s="13" t="s">
        <v>41</v>
      </c>
      <c r="F494" s="14"/>
      <c r="G494" s="15">
        <f>SUM(G495:G497)</f>
        <v>0</v>
      </c>
    </row>
    <row r="495" spans="1:7" s="2" customFormat="1" ht="31.2" x14ac:dyDescent="0.25">
      <c r="A495" s="29" t="s">
        <v>18</v>
      </c>
      <c r="B495" s="13" t="s">
        <v>60</v>
      </c>
      <c r="C495" s="13" t="s">
        <v>58</v>
      </c>
      <c r="D495" s="13" t="s">
        <v>1</v>
      </c>
      <c r="E495" s="13" t="s">
        <v>41</v>
      </c>
      <c r="F495" s="14" t="s">
        <v>19</v>
      </c>
      <c r="G495" s="15"/>
    </row>
    <row r="496" spans="1:7" s="2" customFormat="1" ht="31.2" x14ac:dyDescent="0.25">
      <c r="A496" s="29" t="s">
        <v>115</v>
      </c>
      <c r="B496" s="13" t="s">
        <v>60</v>
      </c>
      <c r="C496" s="13" t="s">
        <v>58</v>
      </c>
      <c r="D496" s="13" t="s">
        <v>1</v>
      </c>
      <c r="E496" s="13" t="s">
        <v>41</v>
      </c>
      <c r="F496" s="14" t="s">
        <v>20</v>
      </c>
      <c r="G496" s="15"/>
    </row>
    <row r="497" spans="1:7" s="2" customFormat="1" x14ac:dyDescent="0.25">
      <c r="A497" s="29" t="s">
        <v>21</v>
      </c>
      <c r="B497" s="13" t="s">
        <v>60</v>
      </c>
      <c r="C497" s="13" t="s">
        <v>58</v>
      </c>
      <c r="D497" s="13" t="s">
        <v>1</v>
      </c>
      <c r="E497" s="13" t="s">
        <v>41</v>
      </c>
      <c r="F497" s="14" t="s">
        <v>22</v>
      </c>
      <c r="G497" s="15"/>
    </row>
    <row r="498" spans="1:7" s="2" customFormat="1" x14ac:dyDescent="0.25">
      <c r="A498" s="29" t="s">
        <v>228</v>
      </c>
      <c r="B498" s="13" t="s">
        <v>60</v>
      </c>
      <c r="C498" s="25">
        <v>1</v>
      </c>
      <c r="D498" s="13" t="s">
        <v>1</v>
      </c>
      <c r="E498" s="13" t="s">
        <v>229</v>
      </c>
      <c r="F498" s="13"/>
      <c r="G498" s="15">
        <f>SUM(G499)</f>
        <v>0</v>
      </c>
    </row>
    <row r="499" spans="1:7" s="2" customFormat="1" ht="31.2" x14ac:dyDescent="0.25">
      <c r="A499" s="29" t="s">
        <v>115</v>
      </c>
      <c r="B499" s="13" t="s">
        <v>60</v>
      </c>
      <c r="C499" s="25">
        <v>1</v>
      </c>
      <c r="D499" s="13" t="s">
        <v>1</v>
      </c>
      <c r="E499" s="13" t="s">
        <v>229</v>
      </c>
      <c r="F499" s="13" t="s">
        <v>20</v>
      </c>
      <c r="G499" s="15"/>
    </row>
    <row r="500" spans="1:7" s="2" customFormat="1" x14ac:dyDescent="0.25">
      <c r="A500" s="29" t="s">
        <v>234</v>
      </c>
      <c r="B500" s="13" t="s">
        <v>60</v>
      </c>
      <c r="C500" s="13" t="s">
        <v>58</v>
      </c>
      <c r="D500" s="13" t="s">
        <v>1</v>
      </c>
      <c r="E500" s="13" t="s">
        <v>235</v>
      </c>
      <c r="F500" s="14"/>
      <c r="G500" s="15">
        <f>SUM(G501)</f>
        <v>0</v>
      </c>
    </row>
    <row r="501" spans="1:7" s="2" customFormat="1" ht="31.2" x14ac:dyDescent="0.25">
      <c r="A501" s="29" t="s">
        <v>115</v>
      </c>
      <c r="B501" s="13" t="s">
        <v>60</v>
      </c>
      <c r="C501" s="13" t="s">
        <v>58</v>
      </c>
      <c r="D501" s="13" t="s">
        <v>1</v>
      </c>
      <c r="E501" s="13" t="s">
        <v>235</v>
      </c>
      <c r="F501" s="14" t="s">
        <v>20</v>
      </c>
      <c r="G501" s="15"/>
    </row>
    <row r="502" spans="1:7" s="2" customFormat="1" ht="31.2" x14ac:dyDescent="0.25">
      <c r="A502" s="28" t="s">
        <v>413</v>
      </c>
      <c r="B502" s="13" t="s">
        <v>60</v>
      </c>
      <c r="C502" s="13" t="s">
        <v>58</v>
      </c>
      <c r="D502" s="13" t="s">
        <v>2</v>
      </c>
      <c r="E502" s="13"/>
      <c r="F502" s="14"/>
      <c r="G502" s="15">
        <f>SUM(G503)</f>
        <v>0</v>
      </c>
    </row>
    <row r="503" spans="1:7" s="2" customFormat="1" ht="31.2" x14ac:dyDescent="0.25">
      <c r="A503" s="31" t="s">
        <v>165</v>
      </c>
      <c r="B503" s="13" t="s">
        <v>60</v>
      </c>
      <c r="C503" s="13" t="s">
        <v>58</v>
      </c>
      <c r="D503" s="13" t="s">
        <v>2</v>
      </c>
      <c r="E503" s="13" t="s">
        <v>82</v>
      </c>
      <c r="F503" s="14"/>
      <c r="G503" s="15">
        <f>SUM(G504:G506)</f>
        <v>0</v>
      </c>
    </row>
    <row r="504" spans="1:7" s="2" customFormat="1" ht="31.2" x14ac:dyDescent="0.25">
      <c r="A504" s="29" t="s">
        <v>115</v>
      </c>
      <c r="B504" s="13" t="s">
        <v>60</v>
      </c>
      <c r="C504" s="13" t="s">
        <v>58</v>
      </c>
      <c r="D504" s="13" t="s">
        <v>2</v>
      </c>
      <c r="E504" s="13" t="s">
        <v>82</v>
      </c>
      <c r="F504" s="14" t="s">
        <v>20</v>
      </c>
      <c r="G504" s="15"/>
    </row>
    <row r="505" spans="1:7" s="2" customFormat="1" ht="31.2" x14ac:dyDescent="0.25">
      <c r="A505" s="29" t="s">
        <v>118</v>
      </c>
      <c r="B505" s="13" t="s">
        <v>60</v>
      </c>
      <c r="C505" s="13" t="s">
        <v>58</v>
      </c>
      <c r="D505" s="13" t="s">
        <v>2</v>
      </c>
      <c r="E505" s="13" t="s">
        <v>82</v>
      </c>
      <c r="F505" s="14" t="s">
        <v>119</v>
      </c>
      <c r="G505" s="15"/>
    </row>
    <row r="506" spans="1:7" s="2" customFormat="1" x14ac:dyDescent="0.25">
      <c r="A506" s="29" t="s">
        <v>21</v>
      </c>
      <c r="B506" s="13" t="s">
        <v>60</v>
      </c>
      <c r="C506" s="13" t="s">
        <v>58</v>
      </c>
      <c r="D506" s="13" t="s">
        <v>2</v>
      </c>
      <c r="E506" s="13" t="s">
        <v>82</v>
      </c>
      <c r="F506" s="14" t="s">
        <v>22</v>
      </c>
      <c r="G506" s="15"/>
    </row>
    <row r="507" spans="1:7" s="2" customFormat="1" ht="31.2" x14ac:dyDescent="0.25">
      <c r="A507" s="44" t="s">
        <v>414</v>
      </c>
      <c r="B507" s="13" t="s">
        <v>60</v>
      </c>
      <c r="C507" s="13" t="s">
        <v>58</v>
      </c>
      <c r="D507" s="13" t="s">
        <v>3</v>
      </c>
      <c r="E507" s="13"/>
      <c r="F507" s="14"/>
      <c r="G507" s="15">
        <f>SUM(G508)</f>
        <v>0</v>
      </c>
    </row>
    <row r="508" spans="1:7" s="2" customFormat="1" x14ac:dyDescent="0.25">
      <c r="A508" s="44" t="s">
        <v>313</v>
      </c>
      <c r="B508" s="13" t="s">
        <v>60</v>
      </c>
      <c r="C508" s="13" t="s">
        <v>58</v>
      </c>
      <c r="D508" s="13" t="s">
        <v>3</v>
      </c>
      <c r="E508" s="46" t="s">
        <v>314</v>
      </c>
      <c r="F508" s="14"/>
      <c r="G508" s="15">
        <f>SUM(G509)</f>
        <v>0</v>
      </c>
    </row>
    <row r="509" spans="1:7" s="2" customFormat="1" ht="31.2" x14ac:dyDescent="0.25">
      <c r="A509" s="44" t="s">
        <v>115</v>
      </c>
      <c r="B509" s="13" t="s">
        <v>60</v>
      </c>
      <c r="C509" s="13" t="s">
        <v>58</v>
      </c>
      <c r="D509" s="13" t="s">
        <v>3</v>
      </c>
      <c r="E509" s="46" t="s">
        <v>314</v>
      </c>
      <c r="F509" s="14" t="s">
        <v>20</v>
      </c>
      <c r="G509" s="15"/>
    </row>
    <row r="510" spans="1:7" s="2" customFormat="1" x14ac:dyDescent="0.25">
      <c r="A510" s="29" t="s">
        <v>237</v>
      </c>
      <c r="B510" s="13" t="s">
        <v>60</v>
      </c>
      <c r="C510" s="13" t="s">
        <v>65</v>
      </c>
      <c r="D510" s="13"/>
      <c r="E510" s="13"/>
      <c r="F510" s="14"/>
      <c r="G510" s="15">
        <f>G511</f>
        <v>0</v>
      </c>
    </row>
    <row r="511" spans="1:7" s="2" customFormat="1" ht="49.95" customHeight="1" x14ac:dyDescent="0.25">
      <c r="A511" s="29" t="s">
        <v>454</v>
      </c>
      <c r="B511" s="13" t="s">
        <v>60</v>
      </c>
      <c r="C511" s="13" t="s">
        <v>65</v>
      </c>
      <c r="D511" s="13" t="s">
        <v>0</v>
      </c>
      <c r="E511" s="13"/>
      <c r="F511" s="14"/>
      <c r="G511" s="15">
        <f>G512+G514</f>
        <v>0</v>
      </c>
    </row>
    <row r="512" spans="1:7" s="2" customFormat="1" x14ac:dyDescent="0.25">
      <c r="A512" s="29" t="s">
        <v>238</v>
      </c>
      <c r="B512" s="13" t="s">
        <v>60</v>
      </c>
      <c r="C512" s="13" t="s">
        <v>65</v>
      </c>
      <c r="D512" s="13" t="s">
        <v>0</v>
      </c>
      <c r="E512" s="13" t="s">
        <v>236</v>
      </c>
      <c r="F512" s="14"/>
      <c r="G512" s="15">
        <f>G513</f>
        <v>0</v>
      </c>
    </row>
    <row r="513" spans="1:7" s="2" customFormat="1" ht="31.2" x14ac:dyDescent="0.25">
      <c r="A513" s="29" t="s">
        <v>115</v>
      </c>
      <c r="B513" s="13" t="s">
        <v>60</v>
      </c>
      <c r="C513" s="13" t="s">
        <v>65</v>
      </c>
      <c r="D513" s="13" t="s">
        <v>0</v>
      </c>
      <c r="E513" s="13" t="s">
        <v>236</v>
      </c>
      <c r="F513" s="14" t="s">
        <v>20</v>
      </c>
      <c r="G513" s="15"/>
    </row>
    <row r="514" spans="1:7" s="2" customFormat="1" ht="46.8" x14ac:dyDescent="0.25">
      <c r="A514" s="29" t="s">
        <v>327</v>
      </c>
      <c r="B514" s="13" t="s">
        <v>60</v>
      </c>
      <c r="C514" s="13" t="s">
        <v>65</v>
      </c>
      <c r="D514" s="13" t="s">
        <v>0</v>
      </c>
      <c r="E514" s="13" t="s">
        <v>326</v>
      </c>
      <c r="F514" s="14"/>
      <c r="G514" s="15">
        <f>G515</f>
        <v>0</v>
      </c>
    </row>
    <row r="515" spans="1:7" s="2" customFormat="1" ht="31.2" x14ac:dyDescent="0.25">
      <c r="A515" s="29" t="s">
        <v>115</v>
      </c>
      <c r="B515" s="13" t="s">
        <v>60</v>
      </c>
      <c r="C515" s="13" t="s">
        <v>65</v>
      </c>
      <c r="D515" s="13" t="s">
        <v>0</v>
      </c>
      <c r="E515" s="13" t="s">
        <v>326</v>
      </c>
      <c r="F515" s="14" t="s">
        <v>20</v>
      </c>
      <c r="G515" s="15"/>
    </row>
    <row r="516" spans="1:7" s="2" customFormat="1" ht="31.2" x14ac:dyDescent="0.25">
      <c r="A516" s="31" t="s">
        <v>205</v>
      </c>
      <c r="B516" s="13" t="s">
        <v>60</v>
      </c>
      <c r="C516" s="13" t="s">
        <v>139</v>
      </c>
      <c r="D516" s="13"/>
      <c r="E516" s="13"/>
      <c r="F516" s="13"/>
      <c r="G516" s="15">
        <f>SUM(G517)</f>
        <v>115935.5</v>
      </c>
    </row>
    <row r="517" spans="1:7" s="2" customFormat="1" ht="46.8" x14ac:dyDescent="0.25">
      <c r="A517" s="31" t="s">
        <v>206</v>
      </c>
      <c r="B517" s="13" t="s">
        <v>60</v>
      </c>
      <c r="C517" s="13" t="s">
        <v>139</v>
      </c>
      <c r="D517" s="13" t="s">
        <v>0</v>
      </c>
      <c r="E517" s="13"/>
      <c r="F517" s="13"/>
      <c r="G517" s="15">
        <f>SUM(G518+G523+G521)</f>
        <v>115935.5</v>
      </c>
    </row>
    <row r="518" spans="1:7" s="2" customFormat="1" ht="67.5" customHeight="1" x14ac:dyDescent="0.25">
      <c r="A518" s="29" t="s">
        <v>347</v>
      </c>
      <c r="B518" s="13" t="s">
        <v>60</v>
      </c>
      <c r="C518" s="13" t="s">
        <v>139</v>
      </c>
      <c r="D518" s="13" t="s">
        <v>0</v>
      </c>
      <c r="E518" s="13" t="s">
        <v>315</v>
      </c>
      <c r="F518" s="13"/>
      <c r="G518" s="15">
        <f>SUM(G519:G520)</f>
        <v>98561.900000000009</v>
      </c>
    </row>
    <row r="519" spans="1:7" s="2" customFormat="1" ht="31.2" x14ac:dyDescent="0.25">
      <c r="A519" s="29" t="s">
        <v>115</v>
      </c>
      <c r="B519" s="13" t="s">
        <v>60</v>
      </c>
      <c r="C519" s="13" t="s">
        <v>139</v>
      </c>
      <c r="D519" s="13" t="s">
        <v>0</v>
      </c>
      <c r="E519" s="13" t="s">
        <v>315</v>
      </c>
      <c r="F519" s="13" t="s">
        <v>20</v>
      </c>
      <c r="G519" s="15">
        <v>112.1</v>
      </c>
    </row>
    <row r="520" spans="1:7" s="2" customFormat="1" ht="31.2" x14ac:dyDescent="0.25">
      <c r="A520" s="29" t="s">
        <v>118</v>
      </c>
      <c r="B520" s="13" t="s">
        <v>60</v>
      </c>
      <c r="C520" s="13" t="s">
        <v>139</v>
      </c>
      <c r="D520" s="13" t="s">
        <v>0</v>
      </c>
      <c r="E520" s="13" t="s">
        <v>315</v>
      </c>
      <c r="F520" s="13" t="s">
        <v>119</v>
      </c>
      <c r="G520" s="15">
        <v>98449.8</v>
      </c>
    </row>
    <row r="521" spans="1:7" s="2" customFormat="1" ht="54" customHeight="1" x14ac:dyDescent="0.25">
      <c r="A521" s="29" t="s">
        <v>347</v>
      </c>
      <c r="B521" s="13" t="s">
        <v>60</v>
      </c>
      <c r="C521" s="13" t="s">
        <v>139</v>
      </c>
      <c r="D521" s="13" t="s">
        <v>0</v>
      </c>
      <c r="E521" s="13" t="s">
        <v>241</v>
      </c>
      <c r="F521" s="13"/>
      <c r="G521" s="15">
        <f>SUM(G522)</f>
        <v>17373.599999999999</v>
      </c>
    </row>
    <row r="522" spans="1:7" s="2" customFormat="1" ht="31.2" x14ac:dyDescent="0.25">
      <c r="A522" s="29" t="s">
        <v>118</v>
      </c>
      <c r="B522" s="13" t="s">
        <v>60</v>
      </c>
      <c r="C522" s="13" t="s">
        <v>139</v>
      </c>
      <c r="D522" s="13" t="s">
        <v>0</v>
      </c>
      <c r="E522" s="13" t="s">
        <v>241</v>
      </c>
      <c r="F522" s="13" t="s">
        <v>119</v>
      </c>
      <c r="G522" s="15">
        <v>17373.599999999999</v>
      </c>
    </row>
    <row r="523" spans="1:7" s="2" customFormat="1" ht="62.4" x14ac:dyDescent="0.25">
      <c r="A523" s="29" t="s">
        <v>181</v>
      </c>
      <c r="B523" s="13" t="s">
        <v>60</v>
      </c>
      <c r="C523" s="13" t="s">
        <v>139</v>
      </c>
      <c r="D523" s="13" t="s">
        <v>0</v>
      </c>
      <c r="E523" s="13" t="s">
        <v>182</v>
      </c>
      <c r="F523" s="13"/>
      <c r="G523" s="15">
        <f>SUM(G524:G525)</f>
        <v>0</v>
      </c>
    </row>
    <row r="524" spans="1:7" s="2" customFormat="1" ht="31.2" x14ac:dyDescent="0.25">
      <c r="A524" s="29" t="s">
        <v>115</v>
      </c>
      <c r="B524" s="13" t="s">
        <v>60</v>
      </c>
      <c r="C524" s="13" t="s">
        <v>139</v>
      </c>
      <c r="D524" s="13" t="s">
        <v>0</v>
      </c>
      <c r="E524" s="13" t="s">
        <v>182</v>
      </c>
      <c r="F524" s="13" t="s">
        <v>20</v>
      </c>
      <c r="G524" s="15">
        <f>86.1-1.4-84.7</f>
        <v>0</v>
      </c>
    </row>
    <row r="525" spans="1:7" s="2" customFormat="1" ht="31.2" x14ac:dyDescent="0.25">
      <c r="A525" s="29" t="s">
        <v>118</v>
      </c>
      <c r="B525" s="13" t="s">
        <v>60</v>
      </c>
      <c r="C525" s="13" t="s">
        <v>139</v>
      </c>
      <c r="D525" s="13" t="s">
        <v>0</v>
      </c>
      <c r="E525" s="13" t="s">
        <v>182</v>
      </c>
      <c r="F525" s="13" t="s">
        <v>119</v>
      </c>
      <c r="G525" s="15">
        <f>88963.6-1469.2-87494.4</f>
        <v>0</v>
      </c>
    </row>
    <row r="526" spans="1:7" s="2" customFormat="1" x14ac:dyDescent="0.25">
      <c r="A526" s="28" t="s">
        <v>393</v>
      </c>
      <c r="B526" s="13" t="s">
        <v>57</v>
      </c>
      <c r="C526" s="13"/>
      <c r="D526" s="13"/>
      <c r="E526" s="13"/>
      <c r="F526" s="14"/>
      <c r="G526" s="15">
        <f>SUM(G527+G531+G535+G539+G543)</f>
        <v>19926.2</v>
      </c>
    </row>
    <row r="527" spans="1:7" s="2" customFormat="1" x14ac:dyDescent="0.25">
      <c r="A527" s="28" t="s">
        <v>394</v>
      </c>
      <c r="B527" s="13" t="s">
        <v>57</v>
      </c>
      <c r="C527" s="13" t="s">
        <v>58</v>
      </c>
      <c r="D527" s="13"/>
      <c r="E527" s="13"/>
      <c r="F527" s="14"/>
      <c r="G527" s="15">
        <f>SUM(G528)</f>
        <v>0</v>
      </c>
    </row>
    <row r="528" spans="1:7" s="2" customFormat="1" ht="49.95" customHeight="1" x14ac:dyDescent="0.25">
      <c r="A528" s="28" t="s">
        <v>395</v>
      </c>
      <c r="B528" s="13" t="s">
        <v>57</v>
      </c>
      <c r="C528" s="13" t="s">
        <v>58</v>
      </c>
      <c r="D528" s="13" t="s">
        <v>0</v>
      </c>
      <c r="E528" s="13"/>
      <c r="F528" s="14"/>
      <c r="G528" s="15">
        <f>SUM(G529)</f>
        <v>0</v>
      </c>
    </row>
    <row r="529" spans="1:7" s="2" customFormat="1" ht="31.2" x14ac:dyDescent="0.25">
      <c r="A529" s="28" t="s">
        <v>396</v>
      </c>
      <c r="B529" s="13" t="s">
        <v>57</v>
      </c>
      <c r="C529" s="13" t="s">
        <v>58</v>
      </c>
      <c r="D529" s="13" t="s">
        <v>0</v>
      </c>
      <c r="E529" s="13" t="s">
        <v>61</v>
      </c>
      <c r="F529" s="14"/>
      <c r="G529" s="15">
        <f>SUM(G530:G530)</f>
        <v>0</v>
      </c>
    </row>
    <row r="530" spans="1:7" s="2" customFormat="1" ht="31.2" x14ac:dyDescent="0.25">
      <c r="A530" s="29" t="s">
        <v>115</v>
      </c>
      <c r="B530" s="13" t="s">
        <v>57</v>
      </c>
      <c r="C530" s="13" t="s">
        <v>58</v>
      </c>
      <c r="D530" s="13" t="s">
        <v>0</v>
      </c>
      <c r="E530" s="13" t="s">
        <v>61</v>
      </c>
      <c r="F530" s="14" t="s">
        <v>20</v>
      </c>
      <c r="G530" s="15"/>
    </row>
    <row r="531" spans="1:7" s="2" customFormat="1" x14ac:dyDescent="0.25">
      <c r="A531" s="28" t="s">
        <v>166</v>
      </c>
      <c r="B531" s="13" t="s">
        <v>57</v>
      </c>
      <c r="C531" s="13" t="s">
        <v>93</v>
      </c>
      <c r="D531" s="13"/>
      <c r="E531" s="13"/>
      <c r="F531" s="14"/>
      <c r="G531" s="15">
        <f>SUM(G532)</f>
        <v>12491.2</v>
      </c>
    </row>
    <row r="532" spans="1:7" s="2" customFormat="1" ht="31.2" x14ac:dyDescent="0.25">
      <c r="A532" s="34" t="s">
        <v>62</v>
      </c>
      <c r="B532" s="13" t="s">
        <v>57</v>
      </c>
      <c r="C532" s="13" t="s">
        <v>93</v>
      </c>
      <c r="D532" s="13" t="s">
        <v>0</v>
      </c>
      <c r="E532" s="13"/>
      <c r="F532" s="14"/>
      <c r="G532" s="15">
        <f>SUM(G533)</f>
        <v>12491.2</v>
      </c>
    </row>
    <row r="533" spans="1:7" s="2" customFormat="1" x14ac:dyDescent="0.25">
      <c r="A533" s="28" t="s">
        <v>176</v>
      </c>
      <c r="B533" s="13" t="s">
        <v>57</v>
      </c>
      <c r="C533" s="13">
        <v>2</v>
      </c>
      <c r="D533" s="13" t="s">
        <v>0</v>
      </c>
      <c r="E533" s="13" t="s">
        <v>177</v>
      </c>
      <c r="F533" s="14"/>
      <c r="G533" s="15">
        <f>SUM(G534:G534)</f>
        <v>12491.2</v>
      </c>
    </row>
    <row r="534" spans="1:7" s="2" customFormat="1" x14ac:dyDescent="0.25">
      <c r="A534" s="30" t="s">
        <v>117</v>
      </c>
      <c r="B534" s="13" t="s">
        <v>57</v>
      </c>
      <c r="C534" s="13">
        <v>2</v>
      </c>
      <c r="D534" s="13" t="s">
        <v>0</v>
      </c>
      <c r="E534" s="13" t="s">
        <v>177</v>
      </c>
      <c r="F534" s="14" t="s">
        <v>109</v>
      </c>
      <c r="G534" s="15">
        <v>12491.2</v>
      </c>
    </row>
    <row r="535" spans="1:7" s="2" customFormat="1" x14ac:dyDescent="0.25">
      <c r="A535" s="28" t="s">
        <v>397</v>
      </c>
      <c r="B535" s="13" t="s">
        <v>57</v>
      </c>
      <c r="C535" s="13" t="s">
        <v>65</v>
      </c>
      <c r="D535" s="13"/>
      <c r="E535" s="13"/>
      <c r="F535" s="14"/>
      <c r="G535" s="15">
        <f>SUM(G536)</f>
        <v>0</v>
      </c>
    </row>
    <row r="536" spans="1:7" s="2" customFormat="1" ht="31.2" x14ac:dyDescent="0.25">
      <c r="A536" s="34" t="s">
        <v>66</v>
      </c>
      <c r="B536" s="13" t="s">
        <v>57</v>
      </c>
      <c r="C536" s="13" t="s">
        <v>65</v>
      </c>
      <c r="D536" s="13" t="s">
        <v>0</v>
      </c>
      <c r="E536" s="13"/>
      <c r="F536" s="14"/>
      <c r="G536" s="15">
        <f>SUM(G537)</f>
        <v>0</v>
      </c>
    </row>
    <row r="537" spans="1:7" s="2" customFormat="1" ht="31.2" x14ac:dyDescent="0.25">
      <c r="A537" s="28" t="s">
        <v>398</v>
      </c>
      <c r="B537" s="13" t="s">
        <v>57</v>
      </c>
      <c r="C537" s="13" t="s">
        <v>65</v>
      </c>
      <c r="D537" s="13" t="s">
        <v>0</v>
      </c>
      <c r="E537" s="13" t="s">
        <v>67</v>
      </c>
      <c r="F537" s="14"/>
      <c r="G537" s="15">
        <f>SUM(G538:G538)</f>
        <v>0</v>
      </c>
    </row>
    <row r="538" spans="1:7" s="2" customFormat="1" ht="31.2" x14ac:dyDescent="0.25">
      <c r="A538" s="29" t="s">
        <v>115</v>
      </c>
      <c r="B538" s="13" t="s">
        <v>57</v>
      </c>
      <c r="C538" s="13" t="s">
        <v>65</v>
      </c>
      <c r="D538" s="13" t="s">
        <v>0</v>
      </c>
      <c r="E538" s="13" t="s">
        <v>67</v>
      </c>
      <c r="F538" s="14" t="s">
        <v>20</v>
      </c>
      <c r="G538" s="15"/>
    </row>
    <row r="539" spans="1:7" s="2" customFormat="1" ht="46.8" x14ac:dyDescent="0.25">
      <c r="A539" s="29" t="s">
        <v>435</v>
      </c>
      <c r="B539" s="13" t="s">
        <v>57</v>
      </c>
      <c r="C539" s="13" t="s">
        <v>139</v>
      </c>
      <c r="D539" s="13"/>
      <c r="E539" s="13"/>
      <c r="F539" s="14"/>
      <c r="G539" s="15">
        <f>G540</f>
        <v>0</v>
      </c>
    </row>
    <row r="540" spans="1:7" s="2" customFormat="1" ht="46.8" x14ac:dyDescent="0.25">
      <c r="A540" s="29" t="s">
        <v>437</v>
      </c>
      <c r="B540" s="13" t="s">
        <v>57</v>
      </c>
      <c r="C540" s="13" t="s">
        <v>139</v>
      </c>
      <c r="D540" s="13" t="s">
        <v>0</v>
      </c>
      <c r="E540" s="13"/>
      <c r="F540" s="14"/>
      <c r="G540" s="15">
        <f>G541</f>
        <v>0</v>
      </c>
    </row>
    <row r="541" spans="1:7" s="2" customFormat="1" ht="46.8" x14ac:dyDescent="0.25">
      <c r="A541" s="29" t="s">
        <v>436</v>
      </c>
      <c r="B541" s="13" t="s">
        <v>57</v>
      </c>
      <c r="C541" s="13" t="s">
        <v>139</v>
      </c>
      <c r="D541" s="13" t="s">
        <v>0</v>
      </c>
      <c r="E541" s="13" t="s">
        <v>195</v>
      </c>
      <c r="F541" s="14"/>
      <c r="G541" s="15">
        <f>G542</f>
        <v>0</v>
      </c>
    </row>
    <row r="542" spans="1:7" s="2" customFormat="1" ht="31.2" x14ac:dyDescent="0.25">
      <c r="A542" s="29" t="s">
        <v>115</v>
      </c>
      <c r="B542" s="13" t="s">
        <v>57</v>
      </c>
      <c r="C542" s="13" t="s">
        <v>139</v>
      </c>
      <c r="D542" s="13" t="s">
        <v>0</v>
      </c>
      <c r="E542" s="13" t="s">
        <v>195</v>
      </c>
      <c r="F542" s="14" t="s">
        <v>20</v>
      </c>
      <c r="G542" s="15"/>
    </row>
    <row r="543" spans="1:7" s="2" customFormat="1" x14ac:dyDescent="0.25">
      <c r="A543" s="28" t="s">
        <v>399</v>
      </c>
      <c r="B543" s="13" t="s">
        <v>57</v>
      </c>
      <c r="C543" s="13" t="s">
        <v>298</v>
      </c>
      <c r="D543" s="13"/>
      <c r="E543" s="13"/>
      <c r="F543" s="14"/>
      <c r="G543" s="15">
        <f>SUM(G544)</f>
        <v>7435</v>
      </c>
    </row>
    <row r="544" spans="1:7" s="2" customFormat="1" ht="31.2" x14ac:dyDescent="0.25">
      <c r="A544" s="28" t="s">
        <v>438</v>
      </c>
      <c r="B544" s="13" t="s">
        <v>57</v>
      </c>
      <c r="C544" s="13" t="s">
        <v>298</v>
      </c>
      <c r="D544" s="13" t="s">
        <v>0</v>
      </c>
      <c r="E544" s="13"/>
      <c r="F544" s="14"/>
      <c r="G544" s="15">
        <f>SUM(G549+G546+G548)</f>
        <v>7435</v>
      </c>
    </row>
    <row r="545" spans="1:7" s="2" customFormat="1" ht="31.2" x14ac:dyDescent="0.25">
      <c r="A545" s="28" t="s">
        <v>400</v>
      </c>
      <c r="B545" s="13" t="s">
        <v>57</v>
      </c>
      <c r="C545" s="13" t="s">
        <v>298</v>
      </c>
      <c r="D545" s="13" t="s">
        <v>0</v>
      </c>
      <c r="E545" s="13" t="s">
        <v>196</v>
      </c>
      <c r="F545" s="14"/>
      <c r="G545" s="15">
        <f>SUM(G546)</f>
        <v>0</v>
      </c>
    </row>
    <row r="546" spans="1:7" s="2" customFormat="1" x14ac:dyDescent="0.25">
      <c r="A546" s="28" t="s">
        <v>21</v>
      </c>
      <c r="B546" s="13" t="s">
        <v>57</v>
      </c>
      <c r="C546" s="13" t="s">
        <v>298</v>
      </c>
      <c r="D546" s="13" t="s">
        <v>0</v>
      </c>
      <c r="E546" s="13" t="s">
        <v>196</v>
      </c>
      <c r="F546" s="14" t="s">
        <v>22</v>
      </c>
      <c r="G546" s="15"/>
    </row>
    <row r="547" spans="1:7" s="2" customFormat="1" ht="31.2" x14ac:dyDescent="0.25">
      <c r="A547" s="43" t="s">
        <v>199</v>
      </c>
      <c r="B547" s="13" t="s">
        <v>57</v>
      </c>
      <c r="C547" s="13" t="s">
        <v>298</v>
      </c>
      <c r="D547" s="13" t="s">
        <v>0</v>
      </c>
      <c r="E547" s="13" t="s">
        <v>46</v>
      </c>
      <c r="F547" s="14"/>
      <c r="G547" s="15">
        <f>SUM(G548)</f>
        <v>1945.9</v>
      </c>
    </row>
    <row r="548" spans="1:7" s="2" customFormat="1" x14ac:dyDescent="0.25">
      <c r="A548" s="29" t="s">
        <v>21</v>
      </c>
      <c r="B548" s="13" t="s">
        <v>57</v>
      </c>
      <c r="C548" s="13" t="s">
        <v>298</v>
      </c>
      <c r="D548" s="13" t="s">
        <v>0</v>
      </c>
      <c r="E548" s="13" t="s">
        <v>46</v>
      </c>
      <c r="F548" s="14" t="s">
        <v>22</v>
      </c>
      <c r="G548" s="15">
        <v>1945.9</v>
      </c>
    </row>
    <row r="549" spans="1:7" s="2" customFormat="1" ht="93.6" x14ac:dyDescent="0.25">
      <c r="A549" s="37" t="s">
        <v>460</v>
      </c>
      <c r="B549" s="13" t="s">
        <v>57</v>
      </c>
      <c r="C549" s="13" t="s">
        <v>298</v>
      </c>
      <c r="D549" s="13" t="s">
        <v>0</v>
      </c>
      <c r="E549" s="13" t="s">
        <v>56</v>
      </c>
      <c r="F549" s="14"/>
      <c r="G549" s="15">
        <f>SUM(G550)</f>
        <v>5489.1</v>
      </c>
    </row>
    <row r="550" spans="1:7" s="2" customFormat="1" ht="31.2" x14ac:dyDescent="0.25">
      <c r="A550" s="29" t="s">
        <v>115</v>
      </c>
      <c r="B550" s="13" t="s">
        <v>57</v>
      </c>
      <c r="C550" s="13" t="s">
        <v>298</v>
      </c>
      <c r="D550" s="13" t="s">
        <v>0</v>
      </c>
      <c r="E550" s="13" t="s">
        <v>56</v>
      </c>
      <c r="F550" s="14" t="s">
        <v>20</v>
      </c>
      <c r="G550" s="15">
        <f>78+5411.1</f>
        <v>5489.1</v>
      </c>
    </row>
    <row r="551" spans="1:7" s="2" customFormat="1" x14ac:dyDescent="0.25">
      <c r="A551" s="30" t="s">
        <v>401</v>
      </c>
      <c r="B551" s="13" t="s">
        <v>53</v>
      </c>
      <c r="C551" s="13"/>
      <c r="D551" s="13"/>
      <c r="E551" s="13"/>
      <c r="F551" s="14"/>
      <c r="G551" s="15">
        <f>SUM(G552)</f>
        <v>1304.7</v>
      </c>
    </row>
    <row r="552" spans="1:7" s="2" customFormat="1" x14ac:dyDescent="0.25">
      <c r="A552" s="30" t="s">
        <v>402</v>
      </c>
      <c r="B552" s="13" t="s">
        <v>53</v>
      </c>
      <c r="C552" s="13" t="s">
        <v>58</v>
      </c>
      <c r="D552" s="13"/>
      <c r="E552" s="13"/>
      <c r="F552" s="14"/>
      <c r="G552" s="15">
        <f>SUM(G553)</f>
        <v>1304.7</v>
      </c>
    </row>
    <row r="553" spans="1:7" s="2" customFormat="1" ht="31.2" x14ac:dyDescent="0.25">
      <c r="A553" s="30" t="s">
        <v>52</v>
      </c>
      <c r="B553" s="13" t="s">
        <v>53</v>
      </c>
      <c r="C553" s="13" t="s">
        <v>58</v>
      </c>
      <c r="D553" s="13" t="s">
        <v>0</v>
      </c>
      <c r="E553" s="13"/>
      <c r="F553" s="14"/>
      <c r="G553" s="15">
        <f>SUM(G554+G556)</f>
        <v>1304.7</v>
      </c>
    </row>
    <row r="554" spans="1:7" s="2" customFormat="1" x14ac:dyDescent="0.25">
      <c r="A554" s="30" t="s">
        <v>403</v>
      </c>
      <c r="B554" s="13" t="s">
        <v>53</v>
      </c>
      <c r="C554" s="13" t="s">
        <v>58</v>
      </c>
      <c r="D554" s="13" t="s">
        <v>0</v>
      </c>
      <c r="E554" s="13" t="s">
        <v>263</v>
      </c>
      <c r="F554" s="14"/>
      <c r="G554" s="15">
        <f>G555</f>
        <v>0</v>
      </c>
    </row>
    <row r="555" spans="1:7" s="2" customFormat="1" ht="31.2" x14ac:dyDescent="0.25">
      <c r="A555" s="29" t="s">
        <v>115</v>
      </c>
      <c r="B555" s="13" t="s">
        <v>53</v>
      </c>
      <c r="C555" s="13" t="s">
        <v>58</v>
      </c>
      <c r="D555" s="13" t="s">
        <v>0</v>
      </c>
      <c r="E555" s="13" t="s">
        <v>263</v>
      </c>
      <c r="F555" s="14" t="s">
        <v>20</v>
      </c>
      <c r="G555" s="15"/>
    </row>
    <row r="556" spans="1:7" s="2" customFormat="1" ht="140.4" x14ac:dyDescent="0.25">
      <c r="A556" s="51" t="s">
        <v>486</v>
      </c>
      <c r="B556" s="13" t="s">
        <v>53</v>
      </c>
      <c r="C556" s="13" t="s">
        <v>58</v>
      </c>
      <c r="D556" s="13" t="s">
        <v>0</v>
      </c>
      <c r="E556" s="13" t="s">
        <v>227</v>
      </c>
      <c r="F556" s="14"/>
      <c r="G556" s="15">
        <f>SUM(G557:G557)</f>
        <v>1304.7</v>
      </c>
    </row>
    <row r="557" spans="1:7" s="2" customFormat="1" ht="31.2" x14ac:dyDescent="0.25">
      <c r="A557" s="29" t="s">
        <v>121</v>
      </c>
      <c r="B557" s="13" t="s">
        <v>53</v>
      </c>
      <c r="C557" s="13" t="s">
        <v>58</v>
      </c>
      <c r="D557" s="13" t="s">
        <v>0</v>
      </c>
      <c r="E557" s="13" t="s">
        <v>227</v>
      </c>
      <c r="F557" s="14" t="s">
        <v>111</v>
      </c>
      <c r="G557" s="15">
        <v>1304.7</v>
      </c>
    </row>
    <row r="558" spans="1:7" s="2" customFormat="1" x14ac:dyDescent="0.25">
      <c r="A558" s="31" t="s">
        <v>404</v>
      </c>
      <c r="B558" s="13" t="s">
        <v>48</v>
      </c>
      <c r="C558" s="13"/>
      <c r="D558" s="13"/>
      <c r="E558" s="13"/>
      <c r="F558" s="13"/>
      <c r="G558" s="15">
        <f>SUM(G559+G563)</f>
        <v>0</v>
      </c>
    </row>
    <row r="559" spans="1:7" s="2" customFormat="1" ht="46.8" x14ac:dyDescent="0.25">
      <c r="A559" s="31" t="s">
        <v>439</v>
      </c>
      <c r="B559" s="13" t="s">
        <v>48</v>
      </c>
      <c r="C559" s="13" t="s">
        <v>58</v>
      </c>
      <c r="D559" s="13"/>
      <c r="E559" s="13"/>
      <c r="F559" s="13"/>
      <c r="G559" s="15">
        <f>SUM(G560)</f>
        <v>0</v>
      </c>
    </row>
    <row r="560" spans="1:7" s="2" customFormat="1" ht="31.2" x14ac:dyDescent="0.25">
      <c r="A560" s="31" t="s">
        <v>405</v>
      </c>
      <c r="B560" s="13" t="s">
        <v>48</v>
      </c>
      <c r="C560" s="13" t="s">
        <v>58</v>
      </c>
      <c r="D560" s="13" t="s">
        <v>0</v>
      </c>
      <c r="E560" s="13"/>
      <c r="F560" s="13"/>
      <c r="G560" s="15">
        <f>SUM(G561)</f>
        <v>0</v>
      </c>
    </row>
    <row r="561" spans="1:7" s="2" customFormat="1" ht="31.2" x14ac:dyDescent="0.25">
      <c r="A561" s="31" t="s">
        <v>406</v>
      </c>
      <c r="B561" s="13" t="s">
        <v>48</v>
      </c>
      <c r="C561" s="13" t="s">
        <v>58</v>
      </c>
      <c r="D561" s="13" t="s">
        <v>0</v>
      </c>
      <c r="E561" s="13" t="s">
        <v>49</v>
      </c>
      <c r="F561" s="14"/>
      <c r="G561" s="15">
        <f>SUM(G562:G562)</f>
        <v>0</v>
      </c>
    </row>
    <row r="562" spans="1:7" s="2" customFormat="1" ht="31.2" x14ac:dyDescent="0.25">
      <c r="A562" s="29" t="s">
        <v>121</v>
      </c>
      <c r="B562" s="13" t="s">
        <v>48</v>
      </c>
      <c r="C562" s="13" t="s">
        <v>58</v>
      </c>
      <c r="D562" s="13" t="s">
        <v>0</v>
      </c>
      <c r="E562" s="13" t="s">
        <v>49</v>
      </c>
      <c r="F562" s="14" t="s">
        <v>111</v>
      </c>
      <c r="G562" s="15"/>
    </row>
    <row r="563" spans="1:7" s="2" customFormat="1" ht="46.8" x14ac:dyDescent="0.25">
      <c r="A563" s="31" t="s">
        <v>440</v>
      </c>
      <c r="B563" s="13" t="s">
        <v>126</v>
      </c>
      <c r="C563" s="13" t="s">
        <v>93</v>
      </c>
      <c r="D563" s="13"/>
      <c r="E563" s="13"/>
      <c r="F563" s="14"/>
      <c r="G563" s="15">
        <f>G564</f>
        <v>0</v>
      </c>
    </row>
    <row r="564" spans="1:7" s="2" customFormat="1" ht="34.950000000000003" customHeight="1" x14ac:dyDescent="0.25">
      <c r="A564" s="31" t="s">
        <v>128</v>
      </c>
      <c r="B564" s="13" t="s">
        <v>48</v>
      </c>
      <c r="C564" s="13" t="s">
        <v>93</v>
      </c>
      <c r="D564" s="13" t="s">
        <v>0</v>
      </c>
      <c r="E564" s="13"/>
      <c r="F564" s="14"/>
      <c r="G564" s="15">
        <f>G565+G569</f>
        <v>0</v>
      </c>
    </row>
    <row r="565" spans="1:7" s="2" customFormat="1" ht="31.2" x14ac:dyDescent="0.25">
      <c r="A565" s="31" t="s">
        <v>129</v>
      </c>
      <c r="B565" s="13" t="s">
        <v>48</v>
      </c>
      <c r="C565" s="13" t="s">
        <v>93</v>
      </c>
      <c r="D565" s="13" t="s">
        <v>0</v>
      </c>
      <c r="E565" s="13" t="s">
        <v>127</v>
      </c>
      <c r="F565" s="14"/>
      <c r="G565" s="15">
        <f>SUM(G566:G568)</f>
        <v>0</v>
      </c>
    </row>
    <row r="566" spans="1:7" s="2" customFormat="1" ht="31.2" x14ac:dyDescent="0.25">
      <c r="A566" s="29" t="s">
        <v>115</v>
      </c>
      <c r="B566" s="13" t="s">
        <v>48</v>
      </c>
      <c r="C566" s="13" t="s">
        <v>93</v>
      </c>
      <c r="D566" s="13" t="s">
        <v>0</v>
      </c>
      <c r="E566" s="13" t="s">
        <v>127</v>
      </c>
      <c r="F566" s="14" t="s">
        <v>20</v>
      </c>
      <c r="G566" s="15"/>
    </row>
    <row r="567" spans="1:7" s="2" customFormat="1" x14ac:dyDescent="0.25">
      <c r="A567" s="29" t="s">
        <v>117</v>
      </c>
      <c r="B567" s="13" t="s">
        <v>48</v>
      </c>
      <c r="C567" s="13" t="s">
        <v>93</v>
      </c>
      <c r="D567" s="13" t="s">
        <v>0</v>
      </c>
      <c r="E567" s="13" t="s">
        <v>127</v>
      </c>
      <c r="F567" s="14" t="s">
        <v>109</v>
      </c>
      <c r="G567" s="15"/>
    </row>
    <row r="568" spans="1:7" s="2" customFormat="1" ht="31.2" x14ac:dyDescent="0.25">
      <c r="A568" s="29" t="s">
        <v>121</v>
      </c>
      <c r="B568" s="13" t="s">
        <v>48</v>
      </c>
      <c r="C568" s="13" t="s">
        <v>93</v>
      </c>
      <c r="D568" s="13" t="s">
        <v>0</v>
      </c>
      <c r="E568" s="13" t="s">
        <v>127</v>
      </c>
      <c r="F568" s="14" t="s">
        <v>111</v>
      </c>
      <c r="G568" s="15"/>
    </row>
    <row r="569" spans="1:7" s="2" customFormat="1" ht="31.2" x14ac:dyDescent="0.25">
      <c r="A569" s="29" t="s">
        <v>267</v>
      </c>
      <c r="B569" s="13" t="s">
        <v>48</v>
      </c>
      <c r="C569" s="13" t="s">
        <v>93</v>
      </c>
      <c r="D569" s="13" t="s">
        <v>0</v>
      </c>
      <c r="E569" s="13" t="s">
        <v>266</v>
      </c>
      <c r="F569" s="14"/>
      <c r="G569" s="15">
        <f>G570</f>
        <v>0</v>
      </c>
    </row>
    <row r="570" spans="1:7" s="2" customFormat="1" ht="31.2" x14ac:dyDescent="0.25">
      <c r="A570" s="29" t="s">
        <v>115</v>
      </c>
      <c r="B570" s="13" t="s">
        <v>48</v>
      </c>
      <c r="C570" s="13" t="s">
        <v>93</v>
      </c>
      <c r="D570" s="13" t="s">
        <v>0</v>
      </c>
      <c r="E570" s="13" t="s">
        <v>266</v>
      </c>
      <c r="F570" s="14" t="s">
        <v>20</v>
      </c>
      <c r="G570" s="15"/>
    </row>
    <row r="571" spans="1:7" s="2" customFormat="1" ht="31.2" x14ac:dyDescent="0.25">
      <c r="A571" s="31" t="s">
        <v>407</v>
      </c>
      <c r="B571" s="13" t="s">
        <v>68</v>
      </c>
      <c r="C571" s="13"/>
      <c r="D571" s="13"/>
      <c r="E571" s="13"/>
      <c r="F571" s="14"/>
      <c r="G571" s="15">
        <f>SUM(G572)</f>
        <v>0</v>
      </c>
    </row>
    <row r="572" spans="1:7" s="2" customFormat="1" ht="31.2" x14ac:dyDescent="0.25">
      <c r="A572" s="31" t="s">
        <v>408</v>
      </c>
      <c r="B572" s="13" t="s">
        <v>68</v>
      </c>
      <c r="C572" s="13" t="s">
        <v>58</v>
      </c>
      <c r="D572" s="13"/>
      <c r="E572" s="13"/>
      <c r="F572" s="13"/>
      <c r="G572" s="15">
        <f>G573+G576+G579</f>
        <v>0</v>
      </c>
    </row>
    <row r="573" spans="1:7" s="2" customFormat="1" ht="31.2" x14ac:dyDescent="0.25">
      <c r="A573" s="34" t="s">
        <v>167</v>
      </c>
      <c r="B573" s="13" t="s">
        <v>68</v>
      </c>
      <c r="C573" s="13" t="s">
        <v>58</v>
      </c>
      <c r="D573" s="13" t="s">
        <v>0</v>
      </c>
      <c r="E573" s="13"/>
      <c r="F573" s="13"/>
      <c r="G573" s="15">
        <f>SUM(G574)</f>
        <v>0</v>
      </c>
    </row>
    <row r="574" spans="1:7" s="2" customFormat="1" ht="31.2" x14ac:dyDescent="0.25">
      <c r="A574" s="31" t="s">
        <v>409</v>
      </c>
      <c r="B574" s="13" t="s">
        <v>68</v>
      </c>
      <c r="C574" s="13" t="s">
        <v>58</v>
      </c>
      <c r="D574" s="13" t="s">
        <v>0</v>
      </c>
      <c r="E574" s="13" t="s">
        <v>69</v>
      </c>
      <c r="F574" s="13"/>
      <c r="G574" s="15">
        <f>SUM(G575:G575)</f>
        <v>0</v>
      </c>
    </row>
    <row r="575" spans="1:7" s="2" customFormat="1" x14ac:dyDescent="0.25">
      <c r="A575" s="29" t="s">
        <v>117</v>
      </c>
      <c r="B575" s="13" t="s">
        <v>68</v>
      </c>
      <c r="C575" s="13" t="s">
        <v>58</v>
      </c>
      <c r="D575" s="13" t="s">
        <v>0</v>
      </c>
      <c r="E575" s="13" t="s">
        <v>69</v>
      </c>
      <c r="F575" s="13" t="s">
        <v>109</v>
      </c>
      <c r="G575" s="15"/>
    </row>
    <row r="576" spans="1:7" s="2" customFormat="1" ht="78" x14ac:dyDescent="0.25">
      <c r="A576" s="29" t="s">
        <v>443</v>
      </c>
      <c r="B576" s="13" t="s">
        <v>68</v>
      </c>
      <c r="C576" s="13" t="s">
        <v>58</v>
      </c>
      <c r="D576" s="13" t="s">
        <v>1</v>
      </c>
      <c r="E576" s="13"/>
      <c r="F576" s="13"/>
      <c r="G576" s="15">
        <f>G577</f>
        <v>0</v>
      </c>
    </row>
    <row r="577" spans="1:7" s="2" customFormat="1" ht="78" x14ac:dyDescent="0.25">
      <c r="A577" s="29" t="s">
        <v>410</v>
      </c>
      <c r="B577" s="13" t="s">
        <v>68</v>
      </c>
      <c r="C577" s="13" t="s">
        <v>58</v>
      </c>
      <c r="D577" s="13" t="s">
        <v>1</v>
      </c>
      <c r="E577" s="13" t="s">
        <v>361</v>
      </c>
      <c r="F577" s="13"/>
      <c r="G577" s="15">
        <f>G578</f>
        <v>0</v>
      </c>
    </row>
    <row r="578" spans="1:7" s="2" customFormat="1" x14ac:dyDescent="0.25">
      <c r="A578" s="29" t="s">
        <v>117</v>
      </c>
      <c r="B578" s="13" t="s">
        <v>68</v>
      </c>
      <c r="C578" s="13" t="s">
        <v>58</v>
      </c>
      <c r="D578" s="13" t="s">
        <v>1</v>
      </c>
      <c r="E578" s="13" t="s">
        <v>361</v>
      </c>
      <c r="F578" s="13" t="s">
        <v>109</v>
      </c>
      <c r="G578" s="15"/>
    </row>
    <row r="579" spans="1:7" s="2" customFormat="1" ht="31.2" x14ac:dyDescent="0.25">
      <c r="A579" s="29" t="s">
        <v>360</v>
      </c>
      <c r="B579" s="13" t="s">
        <v>68</v>
      </c>
      <c r="C579" s="13" t="s">
        <v>58</v>
      </c>
      <c r="D579" s="13" t="s">
        <v>2</v>
      </c>
      <c r="E579" s="13"/>
      <c r="F579" s="13"/>
      <c r="G579" s="15">
        <f>G580</f>
        <v>0</v>
      </c>
    </row>
    <row r="580" spans="1:7" s="2" customFormat="1" ht="62.4" x14ac:dyDescent="0.25">
      <c r="A580" s="29" t="s">
        <v>411</v>
      </c>
      <c r="B580" s="13" t="s">
        <v>68</v>
      </c>
      <c r="C580" s="13" t="s">
        <v>58</v>
      </c>
      <c r="D580" s="13" t="s">
        <v>2</v>
      </c>
      <c r="E580" s="13" t="s">
        <v>359</v>
      </c>
      <c r="F580" s="13"/>
      <c r="G580" s="15">
        <f>G581</f>
        <v>0</v>
      </c>
    </row>
    <row r="581" spans="1:7" s="2" customFormat="1" x14ac:dyDescent="0.25">
      <c r="A581" s="30" t="s">
        <v>117</v>
      </c>
      <c r="B581" s="13" t="s">
        <v>68</v>
      </c>
      <c r="C581" s="13" t="s">
        <v>58</v>
      </c>
      <c r="D581" s="13" t="s">
        <v>2</v>
      </c>
      <c r="E581" s="13" t="s">
        <v>359</v>
      </c>
      <c r="F581" s="13" t="s">
        <v>109</v>
      </c>
      <c r="G581" s="15"/>
    </row>
    <row r="582" spans="1:7" s="2" customFormat="1" ht="31.2" x14ac:dyDescent="0.25">
      <c r="A582" s="29" t="s">
        <v>412</v>
      </c>
      <c r="B582" s="13" t="s">
        <v>122</v>
      </c>
      <c r="C582" s="13"/>
      <c r="D582" s="13"/>
      <c r="E582" s="13"/>
      <c r="F582" s="13"/>
      <c r="G582" s="15">
        <f>SUM(G583)</f>
        <v>4498.2</v>
      </c>
    </row>
    <row r="583" spans="1:7" s="2" customFormat="1" ht="31.2" x14ac:dyDescent="0.25">
      <c r="A583" s="29" t="s">
        <v>415</v>
      </c>
      <c r="B583" s="13" t="s">
        <v>122</v>
      </c>
      <c r="C583" s="13" t="s">
        <v>58</v>
      </c>
      <c r="D583" s="13"/>
      <c r="E583" s="13"/>
      <c r="F583" s="13"/>
      <c r="G583" s="15">
        <f>SUM(G584+G596+G599+G604+G609)</f>
        <v>4498.2</v>
      </c>
    </row>
    <row r="584" spans="1:7" s="2" customFormat="1" ht="46.8" x14ac:dyDescent="0.25">
      <c r="A584" s="29" t="s">
        <v>448</v>
      </c>
      <c r="B584" s="13" t="s">
        <v>122</v>
      </c>
      <c r="C584" s="13" t="s">
        <v>58</v>
      </c>
      <c r="D584" s="13" t="s">
        <v>0</v>
      </c>
      <c r="E584" s="13"/>
      <c r="F584" s="13"/>
      <c r="G584" s="15">
        <f>SUM(G585+G590+G594+G592)</f>
        <v>0</v>
      </c>
    </row>
    <row r="585" spans="1:7" s="2" customFormat="1" x14ac:dyDescent="0.25">
      <c r="A585" s="28" t="s">
        <v>17</v>
      </c>
      <c r="B585" s="13" t="s">
        <v>122</v>
      </c>
      <c r="C585" s="13" t="s">
        <v>58</v>
      </c>
      <c r="D585" s="13" t="s">
        <v>0</v>
      </c>
      <c r="E585" s="13" t="s">
        <v>41</v>
      </c>
      <c r="F585" s="13"/>
      <c r="G585" s="15">
        <f>SUM(G586:G589)</f>
        <v>0</v>
      </c>
    </row>
    <row r="586" spans="1:7" s="2" customFormat="1" ht="31.2" x14ac:dyDescent="0.25">
      <c r="A586" s="29" t="s">
        <v>18</v>
      </c>
      <c r="B586" s="13" t="s">
        <v>122</v>
      </c>
      <c r="C586" s="13" t="s">
        <v>58</v>
      </c>
      <c r="D586" s="13" t="s">
        <v>0</v>
      </c>
      <c r="E586" s="13" t="s">
        <v>41</v>
      </c>
      <c r="F586" s="13" t="s">
        <v>19</v>
      </c>
      <c r="G586" s="15"/>
    </row>
    <row r="587" spans="1:7" s="2" customFormat="1" ht="31.2" x14ac:dyDescent="0.25">
      <c r="A587" s="29" t="s">
        <v>115</v>
      </c>
      <c r="B587" s="13" t="s">
        <v>122</v>
      </c>
      <c r="C587" s="13" t="s">
        <v>58</v>
      </c>
      <c r="D587" s="13" t="s">
        <v>0</v>
      </c>
      <c r="E587" s="13" t="s">
        <v>41</v>
      </c>
      <c r="F587" s="13" t="s">
        <v>20</v>
      </c>
      <c r="G587" s="15"/>
    </row>
    <row r="588" spans="1:7" s="2" customFormat="1" x14ac:dyDescent="0.25">
      <c r="A588" s="29" t="s">
        <v>117</v>
      </c>
      <c r="B588" s="13" t="s">
        <v>122</v>
      </c>
      <c r="C588" s="13" t="s">
        <v>58</v>
      </c>
      <c r="D588" s="13" t="s">
        <v>0</v>
      </c>
      <c r="E588" s="13" t="s">
        <v>41</v>
      </c>
      <c r="F588" s="13" t="s">
        <v>109</v>
      </c>
      <c r="G588" s="15"/>
    </row>
    <row r="589" spans="1:7" s="2" customFormat="1" x14ac:dyDescent="0.25">
      <c r="A589" s="29" t="s">
        <v>21</v>
      </c>
      <c r="B589" s="13" t="s">
        <v>122</v>
      </c>
      <c r="C589" s="13" t="s">
        <v>58</v>
      </c>
      <c r="D589" s="13" t="s">
        <v>0</v>
      </c>
      <c r="E589" s="13" t="s">
        <v>41</v>
      </c>
      <c r="F589" s="13" t="s">
        <v>22</v>
      </c>
      <c r="G589" s="15"/>
    </row>
    <row r="590" spans="1:7" s="2" customFormat="1" x14ac:dyDescent="0.25">
      <c r="A590" s="29" t="s">
        <v>228</v>
      </c>
      <c r="B590" s="13" t="s">
        <v>122</v>
      </c>
      <c r="C590" s="25">
        <v>1</v>
      </c>
      <c r="D590" s="13" t="s">
        <v>0</v>
      </c>
      <c r="E590" s="13" t="s">
        <v>229</v>
      </c>
      <c r="F590" s="13"/>
      <c r="G590" s="15">
        <f>SUM(G591)</f>
        <v>0</v>
      </c>
    </row>
    <row r="591" spans="1:7" s="2" customFormat="1" ht="31.2" x14ac:dyDescent="0.25">
      <c r="A591" s="29" t="s">
        <v>115</v>
      </c>
      <c r="B591" s="13" t="s">
        <v>122</v>
      </c>
      <c r="C591" s="25">
        <v>1</v>
      </c>
      <c r="D591" s="13" t="s">
        <v>0</v>
      </c>
      <c r="E591" s="13" t="s">
        <v>229</v>
      </c>
      <c r="F591" s="13" t="s">
        <v>20</v>
      </c>
      <c r="G591" s="15"/>
    </row>
    <row r="592" spans="1:7" s="2" customFormat="1" x14ac:dyDescent="0.25">
      <c r="A592" s="29" t="s">
        <v>234</v>
      </c>
      <c r="B592" s="13" t="s">
        <v>122</v>
      </c>
      <c r="C592" s="13" t="s">
        <v>58</v>
      </c>
      <c r="D592" s="13" t="s">
        <v>0</v>
      </c>
      <c r="E592" s="13" t="s">
        <v>235</v>
      </c>
      <c r="F592" s="14"/>
      <c r="G592" s="15">
        <f>SUM(G593)</f>
        <v>0</v>
      </c>
    </row>
    <row r="593" spans="1:7" s="2" customFormat="1" ht="31.2" x14ac:dyDescent="0.25">
      <c r="A593" s="29" t="s">
        <v>115</v>
      </c>
      <c r="B593" s="13" t="s">
        <v>122</v>
      </c>
      <c r="C593" s="13" t="s">
        <v>58</v>
      </c>
      <c r="D593" s="13" t="s">
        <v>0</v>
      </c>
      <c r="E593" s="13" t="s">
        <v>235</v>
      </c>
      <c r="F593" s="14" t="s">
        <v>20</v>
      </c>
      <c r="G593" s="15"/>
    </row>
    <row r="594" spans="1:7" s="2" customFormat="1" ht="31.2" x14ac:dyDescent="0.25">
      <c r="A594" s="29" t="s">
        <v>230</v>
      </c>
      <c r="B594" s="13" t="s">
        <v>122</v>
      </c>
      <c r="C594" s="25">
        <v>1</v>
      </c>
      <c r="D594" s="13" t="s">
        <v>0</v>
      </c>
      <c r="E594" s="13" t="s">
        <v>231</v>
      </c>
      <c r="F594" s="13"/>
      <c r="G594" s="15">
        <f>SUM(G595)</f>
        <v>0</v>
      </c>
    </row>
    <row r="595" spans="1:7" s="2" customFormat="1" ht="31.2" x14ac:dyDescent="0.25">
      <c r="A595" s="29" t="s">
        <v>115</v>
      </c>
      <c r="B595" s="13" t="s">
        <v>122</v>
      </c>
      <c r="C595" s="25">
        <v>1</v>
      </c>
      <c r="D595" s="13" t="s">
        <v>0</v>
      </c>
      <c r="E595" s="13" t="s">
        <v>231</v>
      </c>
      <c r="F595" s="13" t="s">
        <v>20</v>
      </c>
      <c r="G595" s="15"/>
    </row>
    <row r="596" spans="1:7" s="2" customFormat="1" ht="49.95" customHeight="1" x14ac:dyDescent="0.25">
      <c r="A596" s="29" t="s">
        <v>444</v>
      </c>
      <c r="B596" s="13" t="s">
        <v>122</v>
      </c>
      <c r="C596" s="13" t="s">
        <v>58</v>
      </c>
      <c r="D596" s="13" t="s">
        <v>1</v>
      </c>
      <c r="E596" s="13"/>
      <c r="F596" s="13"/>
      <c r="G596" s="15">
        <f>G597</f>
        <v>0</v>
      </c>
    </row>
    <row r="597" spans="1:7" s="2" customFormat="1" ht="46.8" x14ac:dyDescent="0.25">
      <c r="A597" s="29" t="s">
        <v>28</v>
      </c>
      <c r="B597" s="13" t="s">
        <v>122</v>
      </c>
      <c r="C597" s="13" t="s">
        <v>58</v>
      </c>
      <c r="D597" s="13" t="s">
        <v>1</v>
      </c>
      <c r="E597" s="13" t="s">
        <v>51</v>
      </c>
      <c r="F597" s="13"/>
      <c r="G597" s="15">
        <f>G598</f>
        <v>0</v>
      </c>
    </row>
    <row r="598" spans="1:7" s="2" customFormat="1" ht="31.2" x14ac:dyDescent="0.25">
      <c r="A598" s="29" t="s">
        <v>121</v>
      </c>
      <c r="B598" s="13" t="s">
        <v>122</v>
      </c>
      <c r="C598" s="13" t="s">
        <v>58</v>
      </c>
      <c r="D598" s="13" t="s">
        <v>1</v>
      </c>
      <c r="E598" s="13" t="s">
        <v>51</v>
      </c>
      <c r="F598" s="13" t="s">
        <v>111</v>
      </c>
      <c r="G598" s="15"/>
    </row>
    <row r="599" spans="1:7" s="2" customFormat="1" ht="50.25" customHeight="1" x14ac:dyDescent="0.25">
      <c r="A599" s="29" t="s">
        <v>445</v>
      </c>
      <c r="B599" s="13" t="s">
        <v>122</v>
      </c>
      <c r="C599" s="13" t="s">
        <v>58</v>
      </c>
      <c r="D599" s="13" t="s">
        <v>2</v>
      </c>
      <c r="E599" s="13"/>
      <c r="F599" s="13"/>
      <c r="G599" s="15">
        <f>G600+G602</f>
        <v>4498.2</v>
      </c>
    </row>
    <row r="600" spans="1:7" s="2" customFormat="1" ht="46.8" x14ac:dyDescent="0.25">
      <c r="A600" s="29" t="s">
        <v>168</v>
      </c>
      <c r="B600" s="13" t="s">
        <v>122</v>
      </c>
      <c r="C600" s="13" t="s">
        <v>58</v>
      </c>
      <c r="D600" s="13" t="s">
        <v>2</v>
      </c>
      <c r="E600" s="13" t="s">
        <v>138</v>
      </c>
      <c r="F600" s="13"/>
      <c r="G600" s="15">
        <f>G601</f>
        <v>0</v>
      </c>
    </row>
    <row r="601" spans="1:7" s="2" customFormat="1" ht="31.2" x14ac:dyDescent="0.25">
      <c r="A601" s="29" t="s">
        <v>115</v>
      </c>
      <c r="B601" s="13" t="s">
        <v>122</v>
      </c>
      <c r="C601" s="13" t="s">
        <v>58</v>
      </c>
      <c r="D601" s="13" t="s">
        <v>2</v>
      </c>
      <c r="E601" s="13" t="s">
        <v>138</v>
      </c>
      <c r="F601" s="13" t="s">
        <v>20</v>
      </c>
      <c r="G601" s="15"/>
    </row>
    <row r="602" spans="1:7" s="2" customFormat="1" ht="78" x14ac:dyDescent="0.25">
      <c r="A602" s="51" t="s">
        <v>485</v>
      </c>
      <c r="B602" s="13" t="s">
        <v>122</v>
      </c>
      <c r="C602" s="13" t="s">
        <v>58</v>
      </c>
      <c r="D602" s="13" t="s">
        <v>2</v>
      </c>
      <c r="E602" s="13" t="s">
        <v>484</v>
      </c>
      <c r="F602" s="13"/>
      <c r="G602" s="15">
        <f>G603</f>
        <v>4498.2</v>
      </c>
    </row>
    <row r="603" spans="1:7" s="2" customFormat="1" ht="31.2" x14ac:dyDescent="0.25">
      <c r="A603" s="51" t="s">
        <v>121</v>
      </c>
      <c r="B603" s="13" t="s">
        <v>122</v>
      </c>
      <c r="C603" s="13" t="s">
        <v>58</v>
      </c>
      <c r="D603" s="13" t="s">
        <v>2</v>
      </c>
      <c r="E603" s="13" t="s">
        <v>484</v>
      </c>
      <c r="F603" s="56" t="s">
        <v>111</v>
      </c>
      <c r="G603" s="15">
        <v>4498.2</v>
      </c>
    </row>
    <row r="604" spans="1:7" s="2" customFormat="1" ht="31.2" x14ac:dyDescent="0.25">
      <c r="A604" s="29" t="s">
        <v>171</v>
      </c>
      <c r="B604" s="13" t="s">
        <v>122</v>
      </c>
      <c r="C604" s="13" t="s">
        <v>58</v>
      </c>
      <c r="D604" s="13" t="s">
        <v>3</v>
      </c>
      <c r="E604" s="13"/>
      <c r="F604" s="13"/>
      <c r="G604" s="15">
        <f>G605</f>
        <v>0</v>
      </c>
    </row>
    <row r="605" spans="1:7" s="2" customFormat="1" ht="31.2" x14ac:dyDescent="0.25">
      <c r="A605" s="29" t="s">
        <v>170</v>
      </c>
      <c r="B605" s="13" t="s">
        <v>122</v>
      </c>
      <c r="C605" s="13" t="s">
        <v>58</v>
      </c>
      <c r="D605" s="13" t="s">
        <v>3</v>
      </c>
      <c r="E605" s="13" t="s">
        <v>169</v>
      </c>
      <c r="F605" s="13"/>
      <c r="G605" s="15">
        <f>G606+G607+G608</f>
        <v>0</v>
      </c>
    </row>
    <row r="606" spans="1:7" s="2" customFormat="1" ht="31.2" x14ac:dyDescent="0.25">
      <c r="A606" s="29" t="s">
        <v>18</v>
      </c>
      <c r="B606" s="13" t="s">
        <v>122</v>
      </c>
      <c r="C606" s="13" t="s">
        <v>58</v>
      </c>
      <c r="D606" s="13" t="s">
        <v>3</v>
      </c>
      <c r="E606" s="13" t="s">
        <v>169</v>
      </c>
      <c r="F606" s="13" t="s">
        <v>19</v>
      </c>
      <c r="G606" s="15"/>
    </row>
    <row r="607" spans="1:7" s="2" customFormat="1" ht="31.2" x14ac:dyDescent="0.25">
      <c r="A607" s="29" t="s">
        <v>115</v>
      </c>
      <c r="B607" s="13" t="s">
        <v>122</v>
      </c>
      <c r="C607" s="13" t="s">
        <v>58</v>
      </c>
      <c r="D607" s="13" t="s">
        <v>3</v>
      </c>
      <c r="E607" s="13" t="s">
        <v>169</v>
      </c>
      <c r="F607" s="13" t="s">
        <v>20</v>
      </c>
      <c r="G607" s="15"/>
    </row>
    <row r="608" spans="1:7" s="2" customFormat="1" x14ac:dyDescent="0.25">
      <c r="A608" s="29" t="s">
        <v>21</v>
      </c>
      <c r="B608" s="13" t="s">
        <v>122</v>
      </c>
      <c r="C608" s="13" t="s">
        <v>58</v>
      </c>
      <c r="D608" s="13" t="s">
        <v>3</v>
      </c>
      <c r="E608" s="13" t="s">
        <v>169</v>
      </c>
      <c r="F608" s="13" t="s">
        <v>22</v>
      </c>
      <c r="G608" s="15"/>
    </row>
    <row r="609" spans="1:7" s="2" customFormat="1" ht="46.8" x14ac:dyDescent="0.25">
      <c r="A609" s="29" t="s">
        <v>455</v>
      </c>
      <c r="B609" s="13" t="s">
        <v>122</v>
      </c>
      <c r="C609" s="13" t="s">
        <v>58</v>
      </c>
      <c r="D609" s="13" t="s">
        <v>4</v>
      </c>
      <c r="E609" s="13"/>
      <c r="F609" s="13"/>
      <c r="G609" s="15">
        <f>G610</f>
        <v>0</v>
      </c>
    </row>
    <row r="610" spans="1:7" s="2" customFormat="1" ht="18.75" customHeight="1" x14ac:dyDescent="0.25">
      <c r="A610" s="29" t="s">
        <v>234</v>
      </c>
      <c r="B610" s="13" t="s">
        <v>122</v>
      </c>
      <c r="C610" s="13" t="s">
        <v>58</v>
      </c>
      <c r="D610" s="13" t="s">
        <v>4</v>
      </c>
      <c r="E610" s="13" t="s">
        <v>235</v>
      </c>
      <c r="F610" s="13"/>
      <c r="G610" s="15">
        <f>SUM(G611+G612)</f>
        <v>0</v>
      </c>
    </row>
    <row r="611" spans="1:7" s="2" customFormat="1" ht="30.6" customHeight="1" x14ac:dyDescent="0.25">
      <c r="A611" s="29" t="s">
        <v>18</v>
      </c>
      <c r="B611" s="13" t="s">
        <v>122</v>
      </c>
      <c r="C611" s="13" t="s">
        <v>58</v>
      </c>
      <c r="D611" s="13" t="s">
        <v>4</v>
      </c>
      <c r="E611" s="13" t="s">
        <v>235</v>
      </c>
      <c r="F611" s="13" t="s">
        <v>19</v>
      </c>
      <c r="G611" s="15"/>
    </row>
    <row r="612" spans="1:7" s="2" customFormat="1" ht="31.2" x14ac:dyDescent="0.25">
      <c r="A612" s="29" t="s">
        <v>115</v>
      </c>
      <c r="B612" s="13" t="s">
        <v>122</v>
      </c>
      <c r="C612" s="13" t="s">
        <v>58</v>
      </c>
      <c r="D612" s="13" t="s">
        <v>4</v>
      </c>
      <c r="E612" s="13" t="s">
        <v>235</v>
      </c>
      <c r="F612" s="13" t="s">
        <v>20</v>
      </c>
      <c r="G612" s="15"/>
    </row>
    <row r="613" spans="1:7" s="2" customFormat="1" ht="46.8" x14ac:dyDescent="0.25">
      <c r="A613" s="31" t="s">
        <v>447</v>
      </c>
      <c r="B613" s="13" t="s">
        <v>103</v>
      </c>
      <c r="C613" s="13"/>
      <c r="D613" s="13"/>
      <c r="E613" s="13"/>
      <c r="F613" s="13"/>
      <c r="G613" s="15">
        <f>SUM(G614)</f>
        <v>0</v>
      </c>
    </row>
    <row r="614" spans="1:7" s="2" customFormat="1" ht="31.2" x14ac:dyDescent="0.25">
      <c r="A614" s="31" t="s">
        <v>446</v>
      </c>
      <c r="B614" s="13" t="s">
        <v>103</v>
      </c>
      <c r="C614" s="13" t="s">
        <v>58</v>
      </c>
      <c r="D614" s="13"/>
      <c r="E614" s="13"/>
      <c r="F614" s="13"/>
      <c r="G614" s="15">
        <f>SUM(G615)</f>
        <v>0</v>
      </c>
    </row>
    <row r="615" spans="1:7" s="2" customFormat="1" x14ac:dyDescent="0.25">
      <c r="A615" s="31" t="s">
        <v>17</v>
      </c>
      <c r="B615" s="13" t="s">
        <v>103</v>
      </c>
      <c r="C615" s="13" t="s">
        <v>58</v>
      </c>
      <c r="D615" s="13" t="s">
        <v>39</v>
      </c>
      <c r="E615" s="13" t="s">
        <v>41</v>
      </c>
      <c r="F615" s="13"/>
      <c r="G615" s="15">
        <f>SUM(G616:G616)</f>
        <v>0</v>
      </c>
    </row>
    <row r="616" spans="1:7" s="2" customFormat="1" ht="31.2" x14ac:dyDescent="0.25">
      <c r="A616" s="29" t="s">
        <v>18</v>
      </c>
      <c r="B616" s="13" t="s">
        <v>103</v>
      </c>
      <c r="C616" s="13" t="s">
        <v>58</v>
      </c>
      <c r="D616" s="13" t="s">
        <v>39</v>
      </c>
      <c r="E616" s="13" t="s">
        <v>41</v>
      </c>
      <c r="F616" s="13" t="s">
        <v>19</v>
      </c>
      <c r="G616" s="15"/>
    </row>
    <row r="617" spans="1:7" s="2" customFormat="1" ht="22.2" customHeight="1" x14ac:dyDescent="0.25">
      <c r="A617" s="31" t="s">
        <v>27</v>
      </c>
      <c r="B617" s="13" t="s">
        <v>104</v>
      </c>
      <c r="C617" s="13"/>
      <c r="D617" s="13"/>
      <c r="E617" s="13"/>
      <c r="F617" s="13"/>
      <c r="G617" s="15">
        <f>G618+G624</f>
        <v>0</v>
      </c>
    </row>
    <row r="618" spans="1:7" s="2" customFormat="1" x14ac:dyDescent="0.25">
      <c r="A618" s="31" t="s">
        <v>42</v>
      </c>
      <c r="B618" s="13" t="s">
        <v>104</v>
      </c>
      <c r="C618" s="13" t="s">
        <v>58</v>
      </c>
      <c r="D618" s="13"/>
      <c r="E618" s="13"/>
      <c r="F618" s="13"/>
      <c r="G618" s="15">
        <f>SUM(G619+G622)</f>
        <v>0</v>
      </c>
    </row>
    <row r="619" spans="1:7" s="2" customFormat="1" x14ac:dyDescent="0.25">
      <c r="A619" s="31" t="s">
        <v>17</v>
      </c>
      <c r="B619" s="13" t="s">
        <v>104</v>
      </c>
      <c r="C619" s="13" t="s">
        <v>58</v>
      </c>
      <c r="D619" s="13" t="s">
        <v>39</v>
      </c>
      <c r="E619" s="13" t="s">
        <v>41</v>
      </c>
      <c r="F619" s="13"/>
      <c r="G619" s="15">
        <f>SUM(G620:G621)</f>
        <v>0</v>
      </c>
    </row>
    <row r="620" spans="1:7" s="2" customFormat="1" ht="31.2" x14ac:dyDescent="0.25">
      <c r="A620" s="29" t="s">
        <v>18</v>
      </c>
      <c r="B620" s="13" t="s">
        <v>104</v>
      </c>
      <c r="C620" s="13" t="s">
        <v>58</v>
      </c>
      <c r="D620" s="13" t="s">
        <v>39</v>
      </c>
      <c r="E620" s="13" t="s">
        <v>41</v>
      </c>
      <c r="F620" s="13" t="s">
        <v>19</v>
      </c>
      <c r="G620" s="15"/>
    </row>
    <row r="621" spans="1:7" s="2" customFormat="1" ht="31.2" x14ac:dyDescent="0.25">
      <c r="A621" s="29" t="s">
        <v>115</v>
      </c>
      <c r="B621" s="13" t="s">
        <v>104</v>
      </c>
      <c r="C621" s="13" t="s">
        <v>58</v>
      </c>
      <c r="D621" s="13" t="s">
        <v>39</v>
      </c>
      <c r="E621" s="13" t="s">
        <v>41</v>
      </c>
      <c r="F621" s="13" t="s">
        <v>20</v>
      </c>
      <c r="G621" s="15"/>
    </row>
    <row r="622" spans="1:7" s="2" customFormat="1" ht="62.4" x14ac:dyDescent="0.25">
      <c r="A622" s="29" t="s">
        <v>357</v>
      </c>
      <c r="B622" s="13">
        <v>51</v>
      </c>
      <c r="C622" s="25">
        <v>1</v>
      </c>
      <c r="D622" s="13" t="s">
        <v>39</v>
      </c>
      <c r="E622" s="13" t="s">
        <v>358</v>
      </c>
      <c r="F622" s="13"/>
      <c r="G622" s="15">
        <f>G623</f>
        <v>0</v>
      </c>
    </row>
    <row r="623" spans="1:7" s="2" customFormat="1" ht="31.2" x14ac:dyDescent="0.25">
      <c r="A623" s="29" t="s">
        <v>115</v>
      </c>
      <c r="B623" s="13">
        <v>51</v>
      </c>
      <c r="C623" s="25">
        <v>1</v>
      </c>
      <c r="D623" s="13" t="s">
        <v>39</v>
      </c>
      <c r="E623" s="13" t="s">
        <v>358</v>
      </c>
      <c r="F623" s="13" t="s">
        <v>20</v>
      </c>
      <c r="G623" s="15"/>
    </row>
    <row r="624" spans="1:7" s="2" customFormat="1" ht="34.950000000000003" customHeight="1" x14ac:dyDescent="0.25">
      <c r="A624" s="29" t="s">
        <v>416</v>
      </c>
      <c r="B624" s="13" t="s">
        <v>104</v>
      </c>
      <c r="C624" s="13" t="s">
        <v>93</v>
      </c>
      <c r="D624" s="13"/>
      <c r="E624" s="13"/>
      <c r="F624" s="13"/>
      <c r="G624" s="15">
        <f>G625</f>
        <v>0</v>
      </c>
    </row>
    <row r="625" spans="1:7" s="2" customFormat="1" ht="46.8" x14ac:dyDescent="0.25">
      <c r="A625" s="29" t="s">
        <v>417</v>
      </c>
      <c r="B625" s="13" t="s">
        <v>104</v>
      </c>
      <c r="C625" s="13" t="s">
        <v>93</v>
      </c>
      <c r="D625" s="13" t="s">
        <v>39</v>
      </c>
      <c r="E625" s="13" t="s">
        <v>348</v>
      </c>
      <c r="F625" s="13"/>
      <c r="G625" s="15">
        <f>G626</f>
        <v>0</v>
      </c>
    </row>
    <row r="626" spans="1:7" s="2" customFormat="1" x14ac:dyDescent="0.25">
      <c r="A626" s="29" t="s">
        <v>21</v>
      </c>
      <c r="B626" s="13" t="s">
        <v>104</v>
      </c>
      <c r="C626" s="13" t="s">
        <v>93</v>
      </c>
      <c r="D626" s="13" t="s">
        <v>39</v>
      </c>
      <c r="E626" s="13" t="s">
        <v>348</v>
      </c>
      <c r="F626" s="13" t="s">
        <v>22</v>
      </c>
      <c r="G626" s="15"/>
    </row>
    <row r="627" spans="1:7" s="2" customFormat="1" x14ac:dyDescent="0.25">
      <c r="A627" s="29" t="s">
        <v>29</v>
      </c>
      <c r="B627" s="13" t="s">
        <v>44</v>
      </c>
      <c r="C627" s="13"/>
      <c r="D627" s="13"/>
      <c r="E627" s="13"/>
      <c r="F627" s="13"/>
      <c r="G627" s="15">
        <f>SUM(G628+G643+G657)</f>
        <v>7216.2</v>
      </c>
    </row>
    <row r="628" spans="1:7" s="2" customFormat="1" ht="31.2" x14ac:dyDescent="0.25">
      <c r="A628" s="31" t="s">
        <v>418</v>
      </c>
      <c r="B628" s="13" t="s">
        <v>44</v>
      </c>
      <c r="C628" s="13" t="s">
        <v>58</v>
      </c>
      <c r="D628" s="13"/>
      <c r="E628" s="13"/>
      <c r="F628" s="13"/>
      <c r="G628" s="15">
        <f>SUM(G629+G640+G637+G635)</f>
        <v>0</v>
      </c>
    </row>
    <row r="629" spans="1:7" s="2" customFormat="1" x14ac:dyDescent="0.25">
      <c r="A629" s="31" t="s">
        <v>17</v>
      </c>
      <c r="B629" s="13" t="s">
        <v>44</v>
      </c>
      <c r="C629" s="13" t="s">
        <v>58</v>
      </c>
      <c r="D629" s="13" t="s">
        <v>39</v>
      </c>
      <c r="E629" s="13" t="s">
        <v>41</v>
      </c>
      <c r="F629" s="13"/>
      <c r="G629" s="15">
        <f>SUM(G630:G634)</f>
        <v>0</v>
      </c>
    </row>
    <row r="630" spans="1:7" s="2" customFormat="1" ht="31.2" x14ac:dyDescent="0.25">
      <c r="A630" s="29" t="s">
        <v>18</v>
      </c>
      <c r="B630" s="13" t="s">
        <v>44</v>
      </c>
      <c r="C630" s="13" t="s">
        <v>58</v>
      </c>
      <c r="D630" s="13" t="s">
        <v>39</v>
      </c>
      <c r="E630" s="13" t="s">
        <v>41</v>
      </c>
      <c r="F630" s="13" t="s">
        <v>19</v>
      </c>
      <c r="G630" s="15"/>
    </row>
    <row r="631" spans="1:7" s="2" customFormat="1" ht="31.2" x14ac:dyDescent="0.25">
      <c r="A631" s="29" t="s">
        <v>115</v>
      </c>
      <c r="B631" s="13" t="s">
        <v>44</v>
      </c>
      <c r="C631" s="13" t="s">
        <v>58</v>
      </c>
      <c r="D631" s="13" t="s">
        <v>39</v>
      </c>
      <c r="E631" s="13" t="s">
        <v>41</v>
      </c>
      <c r="F631" s="13" t="s">
        <v>20</v>
      </c>
      <c r="G631" s="15"/>
    </row>
    <row r="632" spans="1:7" s="2" customFormat="1" x14ac:dyDescent="0.25">
      <c r="A632" s="29" t="s">
        <v>117</v>
      </c>
      <c r="B632" s="13" t="s">
        <v>44</v>
      </c>
      <c r="C632" s="13" t="s">
        <v>58</v>
      </c>
      <c r="D632" s="13" t="s">
        <v>39</v>
      </c>
      <c r="E632" s="13" t="s">
        <v>41</v>
      </c>
      <c r="F632" s="13" t="s">
        <v>109</v>
      </c>
      <c r="G632" s="15"/>
    </row>
    <row r="633" spans="1:7" s="2" customFormat="1" x14ac:dyDescent="0.25">
      <c r="A633" s="29" t="s">
        <v>9</v>
      </c>
      <c r="B633" s="13" t="s">
        <v>44</v>
      </c>
      <c r="C633" s="13" t="s">
        <v>58</v>
      </c>
      <c r="D633" s="13" t="s">
        <v>39</v>
      </c>
      <c r="E633" s="13" t="s">
        <v>41</v>
      </c>
      <c r="F633" s="13" t="s">
        <v>25</v>
      </c>
      <c r="G633" s="15"/>
    </row>
    <row r="634" spans="1:7" s="2" customFormat="1" x14ac:dyDescent="0.25">
      <c r="A634" s="29" t="s">
        <v>21</v>
      </c>
      <c r="B634" s="13" t="s">
        <v>44</v>
      </c>
      <c r="C634" s="13" t="s">
        <v>58</v>
      </c>
      <c r="D634" s="13" t="s">
        <v>39</v>
      </c>
      <c r="E634" s="13" t="s">
        <v>41</v>
      </c>
      <c r="F634" s="13" t="s">
        <v>22</v>
      </c>
      <c r="G634" s="15"/>
    </row>
    <row r="635" spans="1:7" s="2" customFormat="1" ht="65.400000000000006" customHeight="1" x14ac:dyDescent="0.25">
      <c r="A635" s="29" t="s">
        <v>357</v>
      </c>
      <c r="B635" s="13">
        <v>52</v>
      </c>
      <c r="C635" s="25">
        <v>1</v>
      </c>
      <c r="D635" s="13" t="s">
        <v>39</v>
      </c>
      <c r="E635" s="13" t="s">
        <v>358</v>
      </c>
      <c r="F635" s="13"/>
      <c r="G635" s="15">
        <f>G636</f>
        <v>0</v>
      </c>
    </row>
    <row r="636" spans="1:7" s="2" customFormat="1" ht="31.2" x14ac:dyDescent="0.25">
      <c r="A636" s="29" t="s">
        <v>115</v>
      </c>
      <c r="B636" s="13">
        <v>52</v>
      </c>
      <c r="C636" s="25">
        <v>1</v>
      </c>
      <c r="D636" s="13" t="s">
        <v>39</v>
      </c>
      <c r="E636" s="13" t="s">
        <v>358</v>
      </c>
      <c r="F636" s="13" t="s">
        <v>20</v>
      </c>
      <c r="G636" s="15"/>
    </row>
    <row r="637" spans="1:7" s="2" customFormat="1" ht="62.4" x14ac:dyDescent="0.25">
      <c r="A637" s="29" t="s">
        <v>178</v>
      </c>
      <c r="B637" s="13">
        <v>52</v>
      </c>
      <c r="C637" s="25">
        <v>1</v>
      </c>
      <c r="D637" s="13" t="s">
        <v>39</v>
      </c>
      <c r="E637" s="13" t="s">
        <v>179</v>
      </c>
      <c r="F637" s="13"/>
      <c r="G637" s="15">
        <f>SUM(G638:G639)</f>
        <v>0</v>
      </c>
    </row>
    <row r="638" spans="1:7" s="2" customFormat="1" ht="31.2" x14ac:dyDescent="0.25">
      <c r="A638" s="29" t="s">
        <v>18</v>
      </c>
      <c r="B638" s="13">
        <v>52</v>
      </c>
      <c r="C638" s="25">
        <v>1</v>
      </c>
      <c r="D638" s="13" t="s">
        <v>39</v>
      </c>
      <c r="E638" s="13" t="s">
        <v>179</v>
      </c>
      <c r="F638" s="13" t="s">
        <v>19</v>
      </c>
      <c r="G638" s="15"/>
    </row>
    <row r="639" spans="1:7" s="2" customFormat="1" ht="31.2" x14ac:dyDescent="0.25">
      <c r="A639" s="29" t="s">
        <v>115</v>
      </c>
      <c r="B639" s="13">
        <v>52</v>
      </c>
      <c r="C639" s="25">
        <v>1</v>
      </c>
      <c r="D639" s="13" t="s">
        <v>39</v>
      </c>
      <c r="E639" s="13" t="s">
        <v>179</v>
      </c>
      <c r="F639" s="13" t="s">
        <v>20</v>
      </c>
      <c r="G639" s="15"/>
    </row>
    <row r="640" spans="1:7" s="2" customFormat="1" ht="46.8" x14ac:dyDescent="0.25">
      <c r="A640" s="29" t="s">
        <v>31</v>
      </c>
      <c r="B640" s="13">
        <v>52</v>
      </c>
      <c r="C640" s="13">
        <v>1</v>
      </c>
      <c r="D640" s="13" t="s">
        <v>39</v>
      </c>
      <c r="E640" s="13" t="s">
        <v>71</v>
      </c>
      <c r="F640" s="13"/>
      <c r="G640" s="15">
        <f>G641+G642</f>
        <v>0</v>
      </c>
    </row>
    <row r="641" spans="1:11" s="2" customFormat="1" ht="31.2" x14ac:dyDescent="0.25">
      <c r="A641" s="29" t="s">
        <v>18</v>
      </c>
      <c r="B641" s="13">
        <v>52</v>
      </c>
      <c r="C641" s="13">
        <v>1</v>
      </c>
      <c r="D641" s="13" t="s">
        <v>39</v>
      </c>
      <c r="E641" s="13" t="s">
        <v>71</v>
      </c>
      <c r="F641" s="13" t="s">
        <v>19</v>
      </c>
      <c r="G641" s="15"/>
    </row>
    <row r="642" spans="1:11" ht="31.2" x14ac:dyDescent="0.25">
      <c r="A642" s="29" t="s">
        <v>115</v>
      </c>
      <c r="B642" s="13" t="s">
        <v>44</v>
      </c>
      <c r="C642" s="13">
        <v>1</v>
      </c>
      <c r="D642" s="13" t="s">
        <v>39</v>
      </c>
      <c r="E642" s="13" t="s">
        <v>71</v>
      </c>
      <c r="F642" s="13" t="s">
        <v>20</v>
      </c>
      <c r="G642" s="15"/>
    </row>
    <row r="643" spans="1:11" x14ac:dyDescent="0.25">
      <c r="A643" s="31" t="s">
        <v>23</v>
      </c>
      <c r="B643" s="13" t="s">
        <v>44</v>
      </c>
      <c r="C643" s="13" t="s">
        <v>93</v>
      </c>
      <c r="D643" s="13"/>
      <c r="E643" s="13"/>
      <c r="F643" s="13"/>
      <c r="G643" s="15">
        <f>SUM(G644+G646+G648+G651+G654)</f>
        <v>7216.2</v>
      </c>
      <c r="K643" s="17"/>
    </row>
    <row r="644" spans="1:11" ht="46.8" x14ac:dyDescent="0.25">
      <c r="A644" s="30" t="s">
        <v>37</v>
      </c>
      <c r="B644" s="13" t="s">
        <v>44</v>
      </c>
      <c r="C644" s="13" t="s">
        <v>93</v>
      </c>
      <c r="D644" s="13" t="s">
        <v>39</v>
      </c>
      <c r="E644" s="13" t="s">
        <v>47</v>
      </c>
      <c r="F644" s="13"/>
      <c r="G644" s="15">
        <f>SUM(G645:G645)</f>
        <v>7.1</v>
      </c>
    </row>
    <row r="645" spans="1:11" ht="31.2" x14ac:dyDescent="0.25">
      <c r="A645" s="29" t="s">
        <v>115</v>
      </c>
      <c r="B645" s="13" t="s">
        <v>44</v>
      </c>
      <c r="C645" s="13" t="s">
        <v>93</v>
      </c>
      <c r="D645" s="13" t="s">
        <v>39</v>
      </c>
      <c r="E645" s="13" t="s">
        <v>47</v>
      </c>
      <c r="F645" s="13" t="s">
        <v>20</v>
      </c>
      <c r="G645" s="15">
        <v>7.1</v>
      </c>
    </row>
    <row r="646" spans="1:11" ht="31.2" x14ac:dyDescent="0.25">
      <c r="A646" s="52" t="s">
        <v>458</v>
      </c>
      <c r="B646" s="13" t="s">
        <v>44</v>
      </c>
      <c r="C646" s="13" t="s">
        <v>93</v>
      </c>
      <c r="D646" s="13" t="s">
        <v>39</v>
      </c>
      <c r="E646" s="13" t="s">
        <v>457</v>
      </c>
      <c r="F646" s="13"/>
      <c r="G646" s="15">
        <f>SUM(G647)</f>
        <v>250</v>
      </c>
    </row>
    <row r="647" spans="1:11" ht="31.2" x14ac:dyDescent="0.25">
      <c r="A647" s="29" t="s">
        <v>115</v>
      </c>
      <c r="B647" s="13" t="s">
        <v>44</v>
      </c>
      <c r="C647" s="13" t="s">
        <v>93</v>
      </c>
      <c r="D647" s="13" t="s">
        <v>39</v>
      </c>
      <c r="E647" s="13" t="s">
        <v>457</v>
      </c>
      <c r="F647" s="13" t="s">
        <v>20</v>
      </c>
      <c r="G647" s="15">
        <v>250</v>
      </c>
    </row>
    <row r="648" spans="1:11" ht="31.2" x14ac:dyDescent="0.25">
      <c r="A648" s="30" t="s">
        <v>199</v>
      </c>
      <c r="B648" s="13" t="s">
        <v>44</v>
      </c>
      <c r="C648" s="13" t="s">
        <v>93</v>
      </c>
      <c r="D648" s="13" t="s">
        <v>39</v>
      </c>
      <c r="E648" s="13" t="s">
        <v>46</v>
      </c>
      <c r="F648" s="13"/>
      <c r="G648" s="15">
        <f>SUM(G649:G650)</f>
        <v>930.4</v>
      </c>
    </row>
    <row r="649" spans="1:11" ht="46.8" x14ac:dyDescent="0.25">
      <c r="A649" s="29" t="s">
        <v>114</v>
      </c>
      <c r="B649" s="13" t="s">
        <v>44</v>
      </c>
      <c r="C649" s="13" t="s">
        <v>93</v>
      </c>
      <c r="D649" s="13" t="s">
        <v>39</v>
      </c>
      <c r="E649" s="13" t="s">
        <v>46</v>
      </c>
      <c r="F649" s="13" t="s">
        <v>19</v>
      </c>
      <c r="G649" s="15">
        <v>849.4</v>
      </c>
    </row>
    <row r="650" spans="1:11" ht="31.2" x14ac:dyDescent="0.25">
      <c r="A650" s="29" t="s">
        <v>115</v>
      </c>
      <c r="B650" s="13" t="s">
        <v>44</v>
      </c>
      <c r="C650" s="13" t="s">
        <v>93</v>
      </c>
      <c r="D650" s="13" t="s">
        <v>39</v>
      </c>
      <c r="E650" s="13" t="s">
        <v>46</v>
      </c>
      <c r="F650" s="13" t="s">
        <v>20</v>
      </c>
      <c r="G650" s="15">
        <v>81</v>
      </c>
    </row>
    <row r="651" spans="1:11" ht="62.4" x14ac:dyDescent="0.25">
      <c r="A651" s="52" t="s">
        <v>461</v>
      </c>
      <c r="B651" s="13" t="s">
        <v>44</v>
      </c>
      <c r="C651" s="13" t="s">
        <v>93</v>
      </c>
      <c r="D651" s="13" t="s">
        <v>39</v>
      </c>
      <c r="E651" s="13" t="s">
        <v>274</v>
      </c>
      <c r="F651" s="13"/>
      <c r="G651" s="15">
        <f>SUM(G652:G653)</f>
        <v>933.5</v>
      </c>
    </row>
    <row r="652" spans="1:11" ht="46.8" x14ac:dyDescent="0.25">
      <c r="A652" s="29" t="s">
        <v>114</v>
      </c>
      <c r="B652" s="13" t="s">
        <v>44</v>
      </c>
      <c r="C652" s="13" t="s">
        <v>93</v>
      </c>
      <c r="D652" s="13" t="s">
        <v>39</v>
      </c>
      <c r="E652" s="13" t="s">
        <v>274</v>
      </c>
      <c r="F652" s="13" t="s">
        <v>19</v>
      </c>
      <c r="G652" s="15">
        <v>849.3</v>
      </c>
    </row>
    <row r="653" spans="1:11" ht="31.2" x14ac:dyDescent="0.25">
      <c r="A653" s="29" t="s">
        <v>115</v>
      </c>
      <c r="B653" s="13" t="s">
        <v>44</v>
      </c>
      <c r="C653" s="13" t="s">
        <v>93</v>
      </c>
      <c r="D653" s="13" t="s">
        <v>39</v>
      </c>
      <c r="E653" s="13" t="s">
        <v>274</v>
      </c>
      <c r="F653" s="13" t="s">
        <v>20</v>
      </c>
      <c r="G653" s="15">
        <v>84.2</v>
      </c>
    </row>
    <row r="654" spans="1:11" ht="46.8" x14ac:dyDescent="0.25">
      <c r="A654" s="51" t="s">
        <v>459</v>
      </c>
      <c r="B654" s="13" t="s">
        <v>44</v>
      </c>
      <c r="C654" s="13" t="s">
        <v>93</v>
      </c>
      <c r="D654" s="13" t="s">
        <v>39</v>
      </c>
      <c r="E654" s="13" t="s">
        <v>248</v>
      </c>
      <c r="F654" s="13"/>
      <c r="G654" s="15">
        <f>SUM(G655:G656)</f>
        <v>5095.2</v>
      </c>
    </row>
    <row r="655" spans="1:11" ht="52.2" customHeight="1" x14ac:dyDescent="0.25">
      <c r="A655" s="29" t="s">
        <v>113</v>
      </c>
      <c r="B655" s="13" t="s">
        <v>44</v>
      </c>
      <c r="C655" s="13" t="s">
        <v>93</v>
      </c>
      <c r="D655" s="13" t="s">
        <v>39</v>
      </c>
      <c r="E655" s="13" t="s">
        <v>248</v>
      </c>
      <c r="F655" s="13" t="s">
        <v>19</v>
      </c>
      <c r="G655" s="15">
        <v>4758.3999999999996</v>
      </c>
    </row>
    <row r="656" spans="1:11" ht="31.2" x14ac:dyDescent="0.25">
      <c r="A656" s="29" t="s">
        <v>115</v>
      </c>
      <c r="B656" s="13" t="s">
        <v>44</v>
      </c>
      <c r="C656" s="13" t="s">
        <v>93</v>
      </c>
      <c r="D656" s="13" t="s">
        <v>39</v>
      </c>
      <c r="E656" s="13" t="s">
        <v>248</v>
      </c>
      <c r="F656" s="13" t="s">
        <v>20</v>
      </c>
      <c r="G656" s="15">
        <v>336.8</v>
      </c>
    </row>
    <row r="657" spans="1:7" x14ac:dyDescent="0.25">
      <c r="A657" s="29" t="s">
        <v>307</v>
      </c>
      <c r="B657" s="13" t="s">
        <v>44</v>
      </c>
      <c r="C657" s="13" t="s">
        <v>65</v>
      </c>
      <c r="D657" s="13"/>
      <c r="E657" s="13"/>
      <c r="F657" s="13"/>
      <c r="G657" s="15">
        <f>G658</f>
        <v>0</v>
      </c>
    </row>
    <row r="658" spans="1:7" x14ac:dyDescent="0.25">
      <c r="A658" s="29" t="s">
        <v>307</v>
      </c>
      <c r="B658" s="13" t="s">
        <v>44</v>
      </c>
      <c r="C658" s="13" t="s">
        <v>65</v>
      </c>
      <c r="D658" s="13" t="s">
        <v>39</v>
      </c>
      <c r="E658" s="13" t="s">
        <v>308</v>
      </c>
      <c r="F658" s="13"/>
      <c r="G658" s="15">
        <f>G659</f>
        <v>0</v>
      </c>
    </row>
    <row r="659" spans="1:7" x14ac:dyDescent="0.25">
      <c r="A659" s="29" t="s">
        <v>21</v>
      </c>
      <c r="B659" s="13" t="s">
        <v>44</v>
      </c>
      <c r="C659" s="13" t="s">
        <v>65</v>
      </c>
      <c r="D659" s="13" t="s">
        <v>39</v>
      </c>
      <c r="E659" s="13" t="s">
        <v>308</v>
      </c>
      <c r="F659" s="13" t="s">
        <v>22</v>
      </c>
      <c r="G659" s="15"/>
    </row>
    <row r="660" spans="1:7" ht="46.8" x14ac:dyDescent="0.25">
      <c r="A660" s="31" t="s">
        <v>419</v>
      </c>
      <c r="B660" s="13" t="s">
        <v>70</v>
      </c>
      <c r="C660" s="13"/>
      <c r="D660" s="13"/>
      <c r="E660" s="13"/>
      <c r="F660" s="13"/>
      <c r="G660" s="15">
        <f>SUM(G661+G667)</f>
        <v>0</v>
      </c>
    </row>
    <row r="661" spans="1:7" ht="46.8" x14ac:dyDescent="0.25">
      <c r="A661" s="31" t="s">
        <v>420</v>
      </c>
      <c r="B661" s="13" t="s">
        <v>70</v>
      </c>
      <c r="C661" s="13" t="s">
        <v>58</v>
      </c>
      <c r="D661" s="13"/>
      <c r="E661" s="13"/>
      <c r="F661" s="13"/>
      <c r="G661" s="15">
        <f>SUM(G662)</f>
        <v>0</v>
      </c>
    </row>
    <row r="662" spans="1:7" x14ac:dyDescent="0.25">
      <c r="A662" s="31" t="s">
        <v>17</v>
      </c>
      <c r="B662" s="13" t="s">
        <v>70</v>
      </c>
      <c r="C662" s="13" t="s">
        <v>58</v>
      </c>
      <c r="D662" s="13" t="s">
        <v>39</v>
      </c>
      <c r="E662" s="13" t="s">
        <v>41</v>
      </c>
      <c r="F662" s="13"/>
      <c r="G662" s="15">
        <f>SUM(G663:G666)</f>
        <v>0</v>
      </c>
    </row>
    <row r="663" spans="1:7" ht="31.2" x14ac:dyDescent="0.25">
      <c r="A663" s="29" t="s">
        <v>18</v>
      </c>
      <c r="B663" s="13" t="s">
        <v>70</v>
      </c>
      <c r="C663" s="13" t="s">
        <v>58</v>
      </c>
      <c r="D663" s="13" t="s">
        <v>39</v>
      </c>
      <c r="E663" s="13" t="s">
        <v>41</v>
      </c>
      <c r="F663" s="13" t="s">
        <v>19</v>
      </c>
      <c r="G663" s="15"/>
    </row>
    <row r="664" spans="1:7" ht="31.2" x14ac:dyDescent="0.25">
      <c r="A664" s="29" t="s">
        <v>115</v>
      </c>
      <c r="B664" s="13" t="s">
        <v>70</v>
      </c>
      <c r="C664" s="13" t="s">
        <v>58</v>
      </c>
      <c r="D664" s="13" t="s">
        <v>39</v>
      </c>
      <c r="E664" s="13" t="s">
        <v>41</v>
      </c>
      <c r="F664" s="13" t="s">
        <v>20</v>
      </c>
      <c r="G664" s="15"/>
    </row>
    <row r="665" spans="1:7" x14ac:dyDescent="0.25">
      <c r="A665" s="29" t="s">
        <v>117</v>
      </c>
      <c r="B665" s="13" t="s">
        <v>70</v>
      </c>
      <c r="C665" s="13" t="s">
        <v>58</v>
      </c>
      <c r="D665" s="13" t="s">
        <v>39</v>
      </c>
      <c r="E665" s="13" t="s">
        <v>41</v>
      </c>
      <c r="F665" s="13" t="s">
        <v>109</v>
      </c>
      <c r="G665" s="15"/>
    </row>
    <row r="666" spans="1:7" x14ac:dyDescent="0.25">
      <c r="A666" s="29" t="s">
        <v>21</v>
      </c>
      <c r="B666" s="13" t="s">
        <v>70</v>
      </c>
      <c r="C666" s="13" t="s">
        <v>58</v>
      </c>
      <c r="D666" s="13" t="s">
        <v>39</v>
      </c>
      <c r="E666" s="13" t="s">
        <v>41</v>
      </c>
      <c r="F666" s="13" t="s">
        <v>22</v>
      </c>
      <c r="G666" s="15"/>
    </row>
    <row r="667" spans="1:7" x14ac:dyDescent="0.25">
      <c r="A667" s="31" t="s">
        <v>24</v>
      </c>
      <c r="B667" s="13" t="s">
        <v>70</v>
      </c>
      <c r="C667" s="13" t="s">
        <v>93</v>
      </c>
      <c r="D667" s="13"/>
      <c r="E667" s="13"/>
      <c r="F667" s="13"/>
      <c r="G667" s="15">
        <f>SUM(G668+G674+G676+G679)</f>
        <v>0</v>
      </c>
    </row>
    <row r="668" spans="1:7" ht="31.2" x14ac:dyDescent="0.25">
      <c r="A668" s="31" t="s">
        <v>421</v>
      </c>
      <c r="B668" s="13" t="s">
        <v>70</v>
      </c>
      <c r="C668" s="13" t="s">
        <v>93</v>
      </c>
      <c r="D668" s="13" t="s">
        <v>39</v>
      </c>
      <c r="E668" s="13" t="s">
        <v>72</v>
      </c>
      <c r="F668" s="13"/>
      <c r="G668" s="15">
        <f>G672+G673+G670+G671+G669</f>
        <v>0</v>
      </c>
    </row>
    <row r="669" spans="1:7" ht="31.2" x14ac:dyDescent="0.25">
      <c r="A669" s="29" t="s">
        <v>115</v>
      </c>
      <c r="B669" s="13" t="s">
        <v>70</v>
      </c>
      <c r="C669" s="13" t="s">
        <v>93</v>
      </c>
      <c r="D669" s="13" t="s">
        <v>39</v>
      </c>
      <c r="E669" s="13" t="s">
        <v>72</v>
      </c>
      <c r="F669" s="13" t="s">
        <v>20</v>
      </c>
      <c r="G669" s="15"/>
    </row>
    <row r="670" spans="1:7" x14ac:dyDescent="0.25">
      <c r="A670" s="29" t="s">
        <v>117</v>
      </c>
      <c r="B670" s="13" t="s">
        <v>70</v>
      </c>
      <c r="C670" s="13" t="s">
        <v>93</v>
      </c>
      <c r="D670" s="13" t="s">
        <v>39</v>
      </c>
      <c r="E670" s="13" t="s">
        <v>72</v>
      </c>
      <c r="F670" s="13" t="s">
        <v>109</v>
      </c>
      <c r="G670" s="15"/>
    </row>
    <row r="671" spans="1:7" x14ac:dyDescent="0.25">
      <c r="A671" s="29" t="s">
        <v>9</v>
      </c>
      <c r="B671" s="13" t="s">
        <v>70</v>
      </c>
      <c r="C671" s="13" t="s">
        <v>93</v>
      </c>
      <c r="D671" s="13" t="s">
        <v>39</v>
      </c>
      <c r="E671" s="13" t="s">
        <v>72</v>
      </c>
      <c r="F671" s="13" t="s">
        <v>25</v>
      </c>
      <c r="G671" s="15"/>
    </row>
    <row r="672" spans="1:7" ht="31.2" x14ac:dyDescent="0.25">
      <c r="A672" s="29" t="s">
        <v>121</v>
      </c>
      <c r="B672" s="13" t="s">
        <v>70</v>
      </c>
      <c r="C672" s="13" t="s">
        <v>93</v>
      </c>
      <c r="D672" s="13" t="s">
        <v>39</v>
      </c>
      <c r="E672" s="13" t="s">
        <v>72</v>
      </c>
      <c r="F672" s="13" t="s">
        <v>111</v>
      </c>
      <c r="G672" s="15"/>
    </row>
    <row r="673" spans="1:7" ht="15" customHeight="1" x14ac:dyDescent="0.25">
      <c r="A673" s="29" t="s">
        <v>21</v>
      </c>
      <c r="B673" s="13" t="s">
        <v>70</v>
      </c>
      <c r="C673" s="13" t="s">
        <v>93</v>
      </c>
      <c r="D673" s="13" t="s">
        <v>39</v>
      </c>
      <c r="E673" s="13" t="s">
        <v>72</v>
      </c>
      <c r="F673" s="13" t="s">
        <v>22</v>
      </c>
      <c r="G673" s="15"/>
    </row>
    <row r="674" spans="1:7" ht="15" customHeight="1" x14ac:dyDescent="0.25">
      <c r="A674" s="29" t="s">
        <v>322</v>
      </c>
      <c r="B674" s="13" t="s">
        <v>70</v>
      </c>
      <c r="C674" s="13" t="s">
        <v>93</v>
      </c>
      <c r="D674" s="13" t="s">
        <v>39</v>
      </c>
      <c r="E674" s="13" t="s">
        <v>321</v>
      </c>
      <c r="F674" s="13"/>
      <c r="G674" s="15">
        <f>SUM(G675)</f>
        <v>0</v>
      </c>
    </row>
    <row r="675" spans="1:7" ht="32.25" customHeight="1" x14ac:dyDescent="0.25">
      <c r="A675" s="29" t="s">
        <v>115</v>
      </c>
      <c r="B675" s="13" t="s">
        <v>70</v>
      </c>
      <c r="C675" s="13" t="s">
        <v>93</v>
      </c>
      <c r="D675" s="13" t="s">
        <v>39</v>
      </c>
      <c r="E675" s="13" t="s">
        <v>321</v>
      </c>
      <c r="F675" s="13" t="s">
        <v>20</v>
      </c>
      <c r="G675" s="15"/>
    </row>
    <row r="676" spans="1:7" ht="23.25" customHeight="1" x14ac:dyDescent="0.25">
      <c r="A676" s="29" t="s">
        <v>330</v>
      </c>
      <c r="B676" s="13" t="s">
        <v>70</v>
      </c>
      <c r="C676" s="13" t="s">
        <v>93</v>
      </c>
      <c r="D676" s="13" t="s">
        <v>39</v>
      </c>
      <c r="E676" s="13" t="s">
        <v>329</v>
      </c>
      <c r="F676" s="13"/>
      <c r="G676" s="15">
        <f>SUM(G677+G678)</f>
        <v>0</v>
      </c>
    </row>
    <row r="677" spans="1:7" ht="23.25" customHeight="1" x14ac:dyDescent="0.25">
      <c r="A677" s="29" t="s">
        <v>117</v>
      </c>
      <c r="B677" s="13" t="s">
        <v>70</v>
      </c>
      <c r="C677" s="13" t="s">
        <v>93</v>
      </c>
      <c r="D677" s="13" t="s">
        <v>39</v>
      </c>
      <c r="E677" s="13" t="s">
        <v>329</v>
      </c>
      <c r="F677" s="13" t="s">
        <v>109</v>
      </c>
      <c r="G677" s="15"/>
    </row>
    <row r="678" spans="1:7" ht="32.25" customHeight="1" x14ac:dyDescent="0.25">
      <c r="A678" s="29" t="s">
        <v>121</v>
      </c>
      <c r="B678" s="13" t="s">
        <v>70</v>
      </c>
      <c r="C678" s="13" t="s">
        <v>93</v>
      </c>
      <c r="D678" s="13" t="s">
        <v>39</v>
      </c>
      <c r="E678" s="13" t="s">
        <v>329</v>
      </c>
      <c r="F678" s="13" t="s">
        <v>111</v>
      </c>
      <c r="G678" s="15"/>
    </row>
    <row r="679" spans="1:7" ht="32.25" customHeight="1" x14ac:dyDescent="0.25">
      <c r="A679" s="29" t="s">
        <v>339</v>
      </c>
      <c r="B679" s="13" t="s">
        <v>70</v>
      </c>
      <c r="C679" s="13" t="s">
        <v>93</v>
      </c>
      <c r="D679" s="13" t="s">
        <v>39</v>
      </c>
      <c r="E679" s="13" t="s">
        <v>338</v>
      </c>
      <c r="F679" s="13"/>
      <c r="G679" s="15">
        <f>G680</f>
        <v>0</v>
      </c>
    </row>
    <row r="680" spans="1:7" ht="32.25" customHeight="1" x14ac:dyDescent="0.25">
      <c r="A680" s="29" t="s">
        <v>121</v>
      </c>
      <c r="B680" s="13" t="s">
        <v>70</v>
      </c>
      <c r="C680" s="13" t="s">
        <v>93</v>
      </c>
      <c r="D680" s="13" t="s">
        <v>39</v>
      </c>
      <c r="E680" s="13" t="s">
        <v>338</v>
      </c>
      <c r="F680" s="13" t="s">
        <v>111</v>
      </c>
      <c r="G680" s="15"/>
    </row>
    <row r="681" spans="1:7" s="2" customFormat="1" ht="31.2" x14ac:dyDescent="0.25">
      <c r="A681" s="31" t="s">
        <v>422</v>
      </c>
      <c r="B681" s="13" t="s">
        <v>73</v>
      </c>
      <c r="C681" s="13"/>
      <c r="D681" s="13"/>
      <c r="E681" s="13"/>
      <c r="F681" s="13"/>
      <c r="G681" s="15">
        <f>SUM(G682)</f>
        <v>0</v>
      </c>
    </row>
    <row r="682" spans="1:7" s="2" customFormat="1" ht="31.2" x14ac:dyDescent="0.25">
      <c r="A682" s="31" t="s">
        <v>423</v>
      </c>
      <c r="B682" s="13" t="s">
        <v>73</v>
      </c>
      <c r="C682" s="13" t="s">
        <v>93</v>
      </c>
      <c r="D682" s="13"/>
      <c r="E682" s="13"/>
      <c r="F682" s="13"/>
      <c r="G682" s="15">
        <f>SUM(G683+G687)</f>
        <v>0</v>
      </c>
    </row>
    <row r="683" spans="1:7" s="2" customFormat="1" x14ac:dyDescent="0.25">
      <c r="A683" s="31" t="s">
        <v>17</v>
      </c>
      <c r="B683" s="13" t="s">
        <v>73</v>
      </c>
      <c r="C683" s="13" t="s">
        <v>93</v>
      </c>
      <c r="D683" s="13" t="s">
        <v>39</v>
      </c>
      <c r="E683" s="13" t="s">
        <v>41</v>
      </c>
      <c r="F683" s="13"/>
      <c r="G683" s="15">
        <f>SUM(G684:G686)</f>
        <v>0</v>
      </c>
    </row>
    <row r="684" spans="1:7" s="2" customFormat="1" ht="31.2" x14ac:dyDescent="0.25">
      <c r="A684" s="29" t="s">
        <v>18</v>
      </c>
      <c r="B684" s="13" t="s">
        <v>73</v>
      </c>
      <c r="C684" s="13" t="s">
        <v>93</v>
      </c>
      <c r="D684" s="13" t="s">
        <v>39</v>
      </c>
      <c r="E684" s="13" t="s">
        <v>41</v>
      </c>
      <c r="F684" s="13" t="s">
        <v>19</v>
      </c>
      <c r="G684" s="15"/>
    </row>
    <row r="685" spans="1:7" s="2" customFormat="1" ht="31.2" x14ac:dyDescent="0.25">
      <c r="A685" s="29" t="s">
        <v>115</v>
      </c>
      <c r="B685" s="13" t="s">
        <v>73</v>
      </c>
      <c r="C685" s="13" t="s">
        <v>93</v>
      </c>
      <c r="D685" s="13" t="s">
        <v>39</v>
      </c>
      <c r="E685" s="13" t="s">
        <v>41</v>
      </c>
      <c r="F685" s="13" t="s">
        <v>20</v>
      </c>
      <c r="G685" s="15"/>
    </row>
    <row r="686" spans="1:7" s="2" customFormat="1" x14ac:dyDescent="0.25">
      <c r="A686" s="29" t="s">
        <v>21</v>
      </c>
      <c r="B686" s="13" t="s">
        <v>73</v>
      </c>
      <c r="C686" s="13" t="s">
        <v>93</v>
      </c>
      <c r="D686" s="13" t="s">
        <v>39</v>
      </c>
      <c r="E686" s="13" t="s">
        <v>41</v>
      </c>
      <c r="F686" s="13" t="s">
        <v>22</v>
      </c>
      <c r="G686" s="15"/>
    </row>
    <row r="687" spans="1:7" s="2" customFormat="1" ht="46.8" x14ac:dyDescent="0.25">
      <c r="A687" s="31" t="s">
        <v>33</v>
      </c>
      <c r="B687" s="13" t="s">
        <v>73</v>
      </c>
      <c r="C687" s="13" t="s">
        <v>93</v>
      </c>
      <c r="D687" s="13" t="s">
        <v>39</v>
      </c>
      <c r="E687" s="13" t="s">
        <v>74</v>
      </c>
      <c r="F687" s="13"/>
      <c r="G687" s="15">
        <f>SUM(G688:G689)</f>
        <v>0</v>
      </c>
    </row>
    <row r="688" spans="1:7" s="2" customFormat="1" ht="31.2" x14ac:dyDescent="0.25">
      <c r="A688" s="29" t="s">
        <v>18</v>
      </c>
      <c r="B688" s="13" t="s">
        <v>73</v>
      </c>
      <c r="C688" s="13" t="s">
        <v>93</v>
      </c>
      <c r="D688" s="13" t="s">
        <v>39</v>
      </c>
      <c r="E688" s="13" t="s">
        <v>74</v>
      </c>
      <c r="F688" s="13" t="s">
        <v>19</v>
      </c>
      <c r="G688" s="15"/>
    </row>
    <row r="689" spans="1:7" s="2" customFormat="1" ht="31.2" x14ac:dyDescent="0.25">
      <c r="A689" s="29" t="s">
        <v>115</v>
      </c>
      <c r="B689" s="13" t="s">
        <v>73</v>
      </c>
      <c r="C689" s="13" t="s">
        <v>93</v>
      </c>
      <c r="D689" s="13" t="s">
        <v>39</v>
      </c>
      <c r="E689" s="13" t="s">
        <v>74</v>
      </c>
      <c r="F689" s="13" t="s">
        <v>20</v>
      </c>
      <c r="G689" s="15"/>
    </row>
    <row r="690" spans="1:7" s="2" customFormat="1" ht="33" customHeight="1" x14ac:dyDescent="0.25">
      <c r="A690" s="31" t="s">
        <v>424</v>
      </c>
      <c r="B690" s="13" t="s">
        <v>54</v>
      </c>
      <c r="C690" s="13"/>
      <c r="D690" s="13"/>
      <c r="E690" s="13"/>
      <c r="F690" s="13"/>
      <c r="G690" s="15">
        <f>SUM(G691)</f>
        <v>0</v>
      </c>
    </row>
    <row r="691" spans="1:7" s="2" customFormat="1" x14ac:dyDescent="0.25">
      <c r="A691" s="31" t="s">
        <v>36</v>
      </c>
      <c r="B691" s="13" t="s">
        <v>54</v>
      </c>
      <c r="C691" s="13" t="s">
        <v>58</v>
      </c>
      <c r="D691" s="13" t="s">
        <v>39</v>
      </c>
      <c r="E691" s="13"/>
      <c r="F691" s="13"/>
      <c r="G691" s="15">
        <f>SUM(G692)</f>
        <v>0</v>
      </c>
    </row>
    <row r="692" spans="1:7" s="2" customFormat="1" x14ac:dyDescent="0.25">
      <c r="A692" s="31" t="s">
        <v>6</v>
      </c>
      <c r="B692" s="13" t="s">
        <v>54</v>
      </c>
      <c r="C692" s="13" t="s">
        <v>58</v>
      </c>
      <c r="D692" s="13" t="s">
        <v>39</v>
      </c>
      <c r="E692" s="13" t="s">
        <v>55</v>
      </c>
      <c r="F692" s="13"/>
      <c r="G692" s="15">
        <f>SUM(G693:G693)</f>
        <v>0</v>
      </c>
    </row>
    <row r="693" spans="1:7" s="2" customFormat="1" ht="31.2" x14ac:dyDescent="0.25">
      <c r="A693" s="29" t="s">
        <v>115</v>
      </c>
      <c r="B693" s="13" t="s">
        <v>54</v>
      </c>
      <c r="C693" s="13" t="s">
        <v>58</v>
      </c>
      <c r="D693" s="13" t="s">
        <v>39</v>
      </c>
      <c r="E693" s="13" t="s">
        <v>55</v>
      </c>
      <c r="F693" s="13" t="s">
        <v>20</v>
      </c>
      <c r="G693" s="15"/>
    </row>
    <row r="694" spans="1:7" s="2" customFormat="1" ht="22.5" customHeight="1" x14ac:dyDescent="0.25">
      <c r="A694" s="11"/>
      <c r="B694" s="12"/>
      <c r="C694" s="12"/>
      <c r="D694" s="12"/>
      <c r="E694" s="12"/>
      <c r="F694" s="12"/>
      <c r="G694" s="49"/>
    </row>
    <row r="695" spans="1:7" s="2" customFormat="1" ht="3.6" customHeight="1" x14ac:dyDescent="0.25">
      <c r="A695" s="11"/>
      <c r="B695" s="12"/>
      <c r="C695" s="12"/>
      <c r="D695" s="12"/>
      <c r="E695" s="12"/>
      <c r="F695" s="12"/>
      <c r="G695" s="49"/>
    </row>
    <row r="696" spans="1:7" s="2" customFormat="1" ht="24" customHeight="1" x14ac:dyDescent="0.35">
      <c r="A696" s="132" t="s">
        <v>350</v>
      </c>
      <c r="B696" s="132"/>
      <c r="C696" s="10"/>
      <c r="D696" s="9"/>
      <c r="E696" s="50"/>
      <c r="F696" s="50"/>
      <c r="G696" s="50"/>
    </row>
    <row r="697" spans="1:7" s="2" customFormat="1" ht="18" customHeight="1" x14ac:dyDescent="0.35">
      <c r="A697" s="126" t="s">
        <v>334</v>
      </c>
      <c r="B697" s="126"/>
      <c r="C697" s="10"/>
      <c r="D697" s="9"/>
      <c r="E697" s="9"/>
      <c r="F697" s="9"/>
      <c r="G697" s="50"/>
    </row>
    <row r="698" spans="1:7" s="2" customFormat="1" ht="17.25" customHeight="1" x14ac:dyDescent="0.35">
      <c r="A698" s="127" t="s">
        <v>335</v>
      </c>
      <c r="B698" s="127"/>
      <c r="C698" s="10"/>
      <c r="D698" s="9"/>
      <c r="F698" s="118" t="s">
        <v>349</v>
      </c>
      <c r="G698" s="118"/>
    </row>
    <row r="699" spans="1:7" s="2" customFormat="1" ht="78.599999999999994" customHeight="1" x14ac:dyDescent="0.25">
      <c r="A699" s="5"/>
      <c r="B699" s="7"/>
      <c r="C699" s="6"/>
      <c r="D699" s="7"/>
      <c r="E699" s="7"/>
      <c r="F699" s="7"/>
      <c r="G699" s="8"/>
    </row>
    <row r="700" spans="1:7" s="2" customFormat="1" ht="33.6" customHeight="1" x14ac:dyDescent="0.25">
      <c r="A700" s="4"/>
      <c r="B700" s="7"/>
      <c r="C700" s="6"/>
      <c r="D700" s="7"/>
      <c r="E700" s="7"/>
      <c r="F700" s="7"/>
      <c r="G700" s="8"/>
    </row>
    <row r="701" spans="1:7" s="2" customFormat="1" ht="22.5" customHeight="1" x14ac:dyDescent="0.25">
      <c r="A701" s="4"/>
      <c r="B701" s="7"/>
      <c r="C701" s="6"/>
      <c r="D701" s="7"/>
      <c r="E701" s="7"/>
      <c r="F701" s="7"/>
      <c r="G701" s="8"/>
    </row>
    <row r="702" spans="1:7" s="2" customFormat="1" ht="21.75" customHeight="1" x14ac:dyDescent="0.25">
      <c r="A702" s="4"/>
      <c r="B702" s="7"/>
      <c r="C702" s="6"/>
      <c r="D702" s="7"/>
      <c r="E702" s="7"/>
      <c r="F702" s="7"/>
      <c r="G702" s="8"/>
    </row>
    <row r="703" spans="1:7" s="2" customFormat="1" ht="32.25" customHeight="1" x14ac:dyDescent="0.25">
      <c r="A703" s="4"/>
      <c r="B703" s="7"/>
      <c r="C703" s="6"/>
      <c r="D703" s="7"/>
      <c r="E703" s="7"/>
      <c r="F703" s="7"/>
      <c r="G703" s="8"/>
    </row>
    <row r="704" spans="1:7" s="2" customFormat="1" ht="19.2" customHeight="1" x14ac:dyDescent="0.25">
      <c r="A704" s="4"/>
      <c r="B704" s="7"/>
      <c r="C704" s="6"/>
      <c r="D704" s="7"/>
      <c r="E704" s="7"/>
      <c r="F704" s="7"/>
      <c r="G704" s="8"/>
    </row>
    <row r="705" spans="1:7" s="2" customFormat="1" x14ac:dyDescent="0.25">
      <c r="A705" s="4"/>
      <c r="B705" s="7"/>
      <c r="C705" s="6"/>
      <c r="D705" s="7"/>
      <c r="E705" s="7"/>
      <c r="F705" s="7"/>
      <c r="G705" s="8"/>
    </row>
    <row r="706" spans="1:7" s="2" customFormat="1" ht="33.75" customHeight="1" x14ac:dyDescent="0.25">
      <c r="A706" s="4"/>
      <c r="B706" s="7"/>
      <c r="C706" s="6"/>
      <c r="D706" s="7"/>
      <c r="E706" s="7"/>
      <c r="F706" s="7"/>
      <c r="G706" s="8"/>
    </row>
    <row r="707" spans="1:7" s="2" customFormat="1" ht="36.6" customHeight="1" x14ac:dyDescent="0.25">
      <c r="A707" s="4"/>
      <c r="B707" s="7"/>
      <c r="C707" s="6"/>
      <c r="D707" s="7"/>
      <c r="E707" s="7"/>
      <c r="F707" s="6"/>
      <c r="G707" s="8"/>
    </row>
    <row r="708" spans="1:7" s="2" customFormat="1" ht="15.6" customHeight="1" x14ac:dyDescent="0.25">
      <c r="A708" s="4"/>
      <c r="B708" s="7"/>
      <c r="C708" s="6"/>
      <c r="D708" s="7"/>
      <c r="E708" s="7"/>
      <c r="F708" s="6"/>
      <c r="G708" s="8"/>
    </row>
    <row r="709" spans="1:7" s="2" customFormat="1" ht="45.75" customHeight="1" x14ac:dyDescent="0.25">
      <c r="A709" s="4"/>
      <c r="B709" s="7"/>
      <c r="C709" s="6"/>
      <c r="D709" s="7"/>
      <c r="E709" s="7"/>
      <c r="F709" s="7"/>
      <c r="G709" s="8"/>
    </row>
    <row r="710" spans="1:7" s="2" customFormat="1" ht="33" customHeight="1" x14ac:dyDescent="0.25">
      <c r="A710" s="4"/>
      <c r="B710" s="7"/>
      <c r="C710" s="6"/>
      <c r="D710" s="7"/>
      <c r="E710" s="7"/>
      <c r="F710" s="6"/>
      <c r="G710" s="8"/>
    </row>
    <row r="711" spans="1:7" s="2" customFormat="1" ht="32.25" customHeight="1" x14ac:dyDescent="0.25">
      <c r="A711" s="4"/>
      <c r="B711" s="7"/>
      <c r="C711" s="6"/>
      <c r="D711" s="7"/>
      <c r="E711" s="7"/>
      <c r="F711" s="7"/>
      <c r="G711" s="8"/>
    </row>
    <row r="712" spans="1:7" ht="18.600000000000001" customHeight="1" x14ac:dyDescent="0.25"/>
    <row r="714" spans="1:7" ht="53.25" customHeight="1" x14ac:dyDescent="0.25"/>
    <row r="715" spans="1:7" ht="36" customHeight="1" x14ac:dyDescent="0.25"/>
    <row r="716" spans="1:7" ht="18" customHeight="1" x14ac:dyDescent="0.25"/>
    <row r="717" spans="1:7" ht="19.2" customHeight="1" x14ac:dyDescent="0.25">
      <c r="B717" s="1"/>
      <c r="C717" s="1"/>
      <c r="D717" s="1"/>
      <c r="E717" s="1"/>
      <c r="F717" s="6"/>
      <c r="G717" s="1"/>
    </row>
    <row r="718" spans="1:7" ht="21" customHeight="1" x14ac:dyDescent="0.25">
      <c r="A718" s="1"/>
    </row>
    <row r="719" spans="1:7" ht="36.75" customHeight="1" x14ac:dyDescent="0.25"/>
    <row r="720" spans="1:7" ht="21.6" customHeight="1" x14ac:dyDescent="0.25">
      <c r="B720" s="1"/>
      <c r="C720" s="1"/>
      <c r="D720" s="1"/>
      <c r="E720" s="1"/>
      <c r="F720" s="6"/>
      <c r="G720" s="1"/>
    </row>
    <row r="721" spans="1:9" ht="6.6" customHeight="1" x14ac:dyDescent="0.25">
      <c r="A721" s="1"/>
    </row>
    <row r="722" spans="1:9" ht="58.95" customHeight="1" x14ac:dyDescent="0.25"/>
    <row r="723" spans="1:9" ht="18" x14ac:dyDescent="0.35">
      <c r="H723" s="50"/>
      <c r="I723" s="50"/>
    </row>
    <row r="726" spans="1:9" ht="37.5" customHeight="1" x14ac:dyDescent="0.25"/>
    <row r="727" spans="1:9" ht="23.25" customHeight="1" x14ac:dyDescent="0.25">
      <c r="B727" s="1"/>
      <c r="C727" s="1"/>
      <c r="D727" s="1"/>
      <c r="E727" s="1"/>
      <c r="F727" s="6"/>
      <c r="G727" s="1"/>
    </row>
    <row r="728" spans="1:9" x14ac:dyDescent="0.25">
      <c r="A728" s="1"/>
    </row>
    <row r="729" spans="1:9" ht="24.75" customHeight="1" x14ac:dyDescent="0.25"/>
    <row r="731" spans="1:9" x14ac:dyDescent="0.25">
      <c r="B731" s="1"/>
      <c r="C731" s="1"/>
      <c r="D731" s="1"/>
      <c r="E731" s="1"/>
      <c r="G731" s="1"/>
    </row>
    <row r="732" spans="1:9" x14ac:dyDescent="0.25">
      <c r="A732" s="1"/>
      <c r="B732" s="1"/>
      <c r="C732" s="1"/>
      <c r="D732" s="1"/>
      <c r="E732" s="1"/>
      <c r="G732" s="1"/>
    </row>
    <row r="733" spans="1:9" x14ac:dyDescent="0.25">
      <c r="A733" s="1"/>
      <c r="B733" s="1"/>
      <c r="C733" s="1"/>
      <c r="D733" s="1"/>
      <c r="E733" s="1"/>
      <c r="G733" s="1"/>
    </row>
    <row r="734" spans="1:9" x14ac:dyDescent="0.25">
      <c r="A734" s="1"/>
      <c r="B734" s="1"/>
      <c r="C734" s="1"/>
      <c r="D734" s="1"/>
      <c r="E734" s="1"/>
      <c r="G734" s="1"/>
    </row>
    <row r="735" spans="1:9" x14ac:dyDescent="0.25">
      <c r="A735" s="1"/>
      <c r="B735" s="1"/>
      <c r="C735" s="1"/>
      <c r="D735" s="1"/>
      <c r="E735" s="1"/>
      <c r="G735" s="1"/>
    </row>
    <row r="736" spans="1:9" ht="21.75" customHeight="1" x14ac:dyDescent="0.25">
      <c r="A736" s="1"/>
    </row>
    <row r="738" spans="1:7" x14ac:dyDescent="0.25">
      <c r="B738" s="1"/>
      <c r="C738" s="1"/>
      <c r="D738" s="1"/>
      <c r="E738" s="1"/>
      <c r="F738" s="6"/>
      <c r="G738" s="1"/>
    </row>
    <row r="739" spans="1:7" ht="23.25" customHeight="1" x14ac:dyDescent="0.25">
      <c r="A739" s="1"/>
      <c r="B739" s="1"/>
      <c r="C739" s="1"/>
      <c r="D739" s="1"/>
      <c r="E739" s="1"/>
      <c r="F739" s="6"/>
      <c r="G739" s="1"/>
    </row>
    <row r="740" spans="1:7" x14ac:dyDescent="0.25">
      <c r="A740" s="1"/>
      <c r="B740" s="1"/>
      <c r="C740" s="1"/>
      <c r="D740" s="1"/>
      <c r="E740" s="1"/>
      <c r="F740" s="6"/>
      <c r="G740" s="1"/>
    </row>
    <row r="741" spans="1:7" x14ac:dyDescent="0.25">
      <c r="A741" s="1"/>
      <c r="B741" s="1"/>
      <c r="C741" s="1"/>
      <c r="D741" s="1"/>
      <c r="E741" s="1"/>
      <c r="F741" s="6"/>
      <c r="G741" s="1"/>
    </row>
    <row r="742" spans="1:7" x14ac:dyDescent="0.25">
      <c r="A742" s="1"/>
      <c r="B742" s="1"/>
      <c r="C742" s="1"/>
      <c r="D742" s="1"/>
      <c r="E742" s="1"/>
      <c r="F742" s="6"/>
      <c r="G742" s="1"/>
    </row>
    <row r="743" spans="1:7" x14ac:dyDescent="0.25">
      <c r="A743" s="1"/>
    </row>
    <row r="744" spans="1:7" x14ac:dyDescent="0.25">
      <c r="B744" s="1"/>
      <c r="C744" s="1"/>
      <c r="D744" s="1"/>
      <c r="E744" s="1"/>
      <c r="G744" s="1"/>
    </row>
    <row r="745" spans="1:7" x14ac:dyDescent="0.25">
      <c r="A745" s="1"/>
    </row>
    <row r="746" spans="1:7" ht="24" customHeight="1" x14ac:dyDescent="0.25"/>
    <row r="748" spans="1:7" x14ac:dyDescent="0.25">
      <c r="B748" s="1"/>
      <c r="C748" s="1"/>
      <c r="D748" s="1"/>
      <c r="E748" s="1"/>
      <c r="G748" s="1"/>
    </row>
    <row r="749" spans="1:7" x14ac:dyDescent="0.25">
      <c r="A749" s="1"/>
    </row>
    <row r="750" spans="1:7" x14ac:dyDescent="0.25">
      <c r="B750" s="1"/>
      <c r="C750" s="1"/>
      <c r="D750" s="1"/>
      <c r="E750" s="1"/>
      <c r="G750" s="1"/>
    </row>
    <row r="751" spans="1:7" x14ac:dyDescent="0.25">
      <c r="A751" s="1"/>
      <c r="B751" s="1"/>
      <c r="C751" s="1"/>
      <c r="D751" s="1"/>
      <c r="E751" s="1"/>
      <c r="F751" s="6"/>
      <c r="G751" s="1"/>
    </row>
    <row r="752" spans="1:7" x14ac:dyDescent="0.25">
      <c r="A752" s="1"/>
      <c r="B752" s="1"/>
      <c r="C752" s="1"/>
      <c r="D752" s="1"/>
      <c r="E752" s="1"/>
      <c r="G752" s="1"/>
    </row>
    <row r="753" spans="1:7" x14ac:dyDescent="0.25">
      <c r="A753" s="1"/>
      <c r="B753" s="1"/>
      <c r="C753" s="1"/>
      <c r="D753" s="1"/>
      <c r="E753" s="1"/>
      <c r="G753" s="1"/>
    </row>
    <row r="754" spans="1:7" x14ac:dyDescent="0.25">
      <c r="A754" s="1"/>
    </row>
    <row r="755" spans="1:7" x14ac:dyDescent="0.25">
      <c r="B755" s="1"/>
      <c r="C755" s="1"/>
      <c r="D755" s="1"/>
      <c r="E755" s="1"/>
      <c r="F755" s="6"/>
      <c r="G755" s="1"/>
    </row>
    <row r="756" spans="1:7" x14ac:dyDescent="0.25">
      <c r="A756" s="1"/>
      <c r="B756" s="1"/>
      <c r="C756" s="1"/>
      <c r="D756" s="1"/>
      <c r="E756" s="1"/>
      <c r="G756" s="1"/>
    </row>
    <row r="757" spans="1:7" ht="18.75" customHeight="1" x14ac:dyDescent="0.25">
      <c r="A757" s="1"/>
      <c r="B757" s="1"/>
      <c r="C757" s="1"/>
      <c r="D757" s="1"/>
      <c r="E757" s="1"/>
      <c r="F757" s="6"/>
      <c r="G757" s="1"/>
    </row>
    <row r="758" spans="1:7" ht="18.75" customHeight="1" x14ac:dyDescent="0.25">
      <c r="A758" s="1"/>
    </row>
    <row r="759" spans="1:7" ht="15.75" customHeight="1" x14ac:dyDescent="0.25">
      <c r="B759" s="1"/>
      <c r="C759" s="1"/>
      <c r="D759" s="1"/>
      <c r="E759" s="1"/>
      <c r="F759" s="6"/>
      <c r="G759" s="1"/>
    </row>
    <row r="760" spans="1:7" ht="24" customHeight="1" x14ac:dyDescent="0.25">
      <c r="A760" s="1"/>
      <c r="B760" s="1"/>
      <c r="C760" s="1"/>
      <c r="D760" s="1"/>
      <c r="E760" s="1"/>
      <c r="F760" s="6"/>
      <c r="G760" s="1"/>
    </row>
    <row r="761" spans="1:7" ht="18" customHeight="1" x14ac:dyDescent="0.25">
      <c r="A761" s="1"/>
      <c r="B761" s="1"/>
      <c r="C761" s="1"/>
      <c r="D761" s="1"/>
      <c r="E761" s="1"/>
      <c r="G761" s="1"/>
    </row>
    <row r="762" spans="1:7" x14ac:dyDescent="0.25">
      <c r="A762" s="1"/>
    </row>
    <row r="763" spans="1:7" x14ac:dyDescent="0.25">
      <c r="B763" s="1"/>
      <c r="C763" s="1"/>
      <c r="D763" s="1"/>
      <c r="E763" s="1"/>
      <c r="F763" s="6"/>
      <c r="G763" s="1"/>
    </row>
    <row r="764" spans="1:7" x14ac:dyDescent="0.25">
      <c r="A764" s="1"/>
      <c r="B764" s="1"/>
      <c r="C764" s="1"/>
      <c r="D764" s="1"/>
      <c r="E764" s="1"/>
      <c r="G764" s="1"/>
    </row>
    <row r="765" spans="1:7" x14ac:dyDescent="0.25">
      <c r="A765" s="1"/>
    </row>
    <row r="766" spans="1:7" x14ac:dyDescent="0.25">
      <c r="B766" s="1"/>
      <c r="C766" s="1"/>
      <c r="D766" s="1"/>
      <c r="E766" s="1"/>
      <c r="F766" s="6"/>
      <c r="G766" s="1"/>
    </row>
    <row r="767" spans="1:7" x14ac:dyDescent="0.25">
      <c r="A767" s="1"/>
      <c r="B767" s="1"/>
      <c r="C767" s="1"/>
      <c r="D767" s="1"/>
      <c r="E767" s="1"/>
      <c r="F767" s="6"/>
      <c r="G767" s="1"/>
    </row>
    <row r="768" spans="1:7" x14ac:dyDescent="0.25">
      <c r="A768" s="1"/>
      <c r="B768" s="1"/>
      <c r="C768" s="1"/>
      <c r="D768" s="1"/>
      <c r="E768" s="1"/>
      <c r="F768" s="6"/>
      <c r="G768" s="1"/>
    </row>
    <row r="769" spans="1:7" x14ac:dyDescent="0.25">
      <c r="A769" s="1"/>
      <c r="B769" s="1"/>
      <c r="C769" s="1"/>
      <c r="D769" s="1"/>
      <c r="E769" s="1"/>
      <c r="G769" s="1"/>
    </row>
    <row r="770" spans="1:7" ht="48.75" customHeight="1" x14ac:dyDescent="0.25">
      <c r="A770" s="1"/>
    </row>
    <row r="771" spans="1:7" x14ac:dyDescent="0.25">
      <c r="B771" s="1"/>
      <c r="C771" s="1"/>
      <c r="D771" s="1"/>
      <c r="E771" s="1"/>
      <c r="F771" s="6"/>
      <c r="G771" s="1"/>
    </row>
    <row r="772" spans="1:7" x14ac:dyDescent="0.25">
      <c r="A772" s="1"/>
    </row>
    <row r="774" spans="1:7" ht="38.25" customHeight="1" x14ac:dyDescent="0.25">
      <c r="B774" s="1"/>
      <c r="C774" s="1"/>
      <c r="D774" s="1"/>
      <c r="E774" s="1"/>
      <c r="G774" s="1"/>
    </row>
    <row r="775" spans="1:7" x14ac:dyDescent="0.25">
      <c r="A775" s="1"/>
    </row>
    <row r="776" spans="1:7" ht="48" customHeight="1" x14ac:dyDescent="0.25">
      <c r="B776" s="1"/>
      <c r="C776" s="1"/>
      <c r="D776" s="1"/>
      <c r="E776" s="1"/>
      <c r="F776" s="6"/>
      <c r="G776" s="1"/>
    </row>
    <row r="777" spans="1:7" x14ac:dyDescent="0.25">
      <c r="A777" s="1"/>
      <c r="B777" s="1"/>
      <c r="C777" s="1"/>
      <c r="D777" s="1"/>
      <c r="E777" s="1"/>
      <c r="G777" s="1"/>
    </row>
    <row r="778" spans="1:7" ht="51" customHeight="1" x14ac:dyDescent="0.25">
      <c r="A778" s="1"/>
      <c r="B778" s="1"/>
      <c r="C778" s="1"/>
      <c r="D778" s="1"/>
      <c r="E778" s="1"/>
      <c r="F778" s="6"/>
      <c r="G778" s="1"/>
    </row>
    <row r="779" spans="1:7" ht="32.25" customHeight="1" x14ac:dyDescent="0.25">
      <c r="A779" s="1"/>
    </row>
    <row r="781" spans="1:7" x14ac:dyDescent="0.25">
      <c r="B781" s="1"/>
      <c r="C781" s="1"/>
      <c r="D781" s="1"/>
      <c r="E781" s="1"/>
      <c r="F781" s="6"/>
      <c r="G781" s="1"/>
    </row>
    <row r="782" spans="1:7" ht="48" customHeight="1" x14ac:dyDescent="0.25">
      <c r="A782" s="1"/>
    </row>
    <row r="783" spans="1:7" x14ac:dyDescent="0.25">
      <c r="B783" s="1"/>
      <c r="C783" s="1"/>
      <c r="D783" s="1"/>
      <c r="E783" s="1"/>
      <c r="F783" s="6"/>
      <c r="G783" s="1"/>
    </row>
    <row r="784" spans="1:7" x14ac:dyDescent="0.25">
      <c r="A784" s="1"/>
      <c r="B784" s="1"/>
      <c r="C784" s="1"/>
      <c r="D784" s="1"/>
      <c r="E784" s="1"/>
      <c r="F784" s="6"/>
      <c r="G784" s="1"/>
    </row>
    <row r="785" spans="1:7" ht="18" customHeight="1" x14ac:dyDescent="0.25">
      <c r="A785" s="1"/>
    </row>
    <row r="786" spans="1:7" ht="50.25" customHeight="1" x14ac:dyDescent="0.25"/>
    <row r="787" spans="1:7" ht="47.25" customHeight="1" x14ac:dyDescent="0.25"/>
    <row r="789" spans="1:7" x14ac:dyDescent="0.25">
      <c r="B789" s="1"/>
      <c r="C789" s="1"/>
      <c r="D789" s="1"/>
      <c r="E789" s="1"/>
      <c r="G789" s="1"/>
    </row>
    <row r="790" spans="1:7" ht="51.75" customHeight="1" x14ac:dyDescent="0.25">
      <c r="A790" s="1"/>
    </row>
    <row r="791" spans="1:7" x14ac:dyDescent="0.25">
      <c r="B791" s="1"/>
      <c r="C791" s="1"/>
      <c r="D791" s="1"/>
      <c r="E791" s="1"/>
      <c r="G791" s="1"/>
    </row>
    <row r="792" spans="1:7" x14ac:dyDescent="0.25">
      <c r="A792" s="1"/>
    </row>
    <row r="793" spans="1:7" x14ac:dyDescent="0.25">
      <c r="B793" s="1"/>
      <c r="C793" s="1"/>
      <c r="D793" s="1"/>
      <c r="E793" s="1"/>
      <c r="G793" s="1"/>
    </row>
    <row r="794" spans="1:7" x14ac:dyDescent="0.25">
      <c r="A794" s="1"/>
    </row>
    <row r="795" spans="1:7" ht="50.25" customHeight="1" x14ac:dyDescent="0.25">
      <c r="B795" s="1"/>
      <c r="C795" s="1"/>
      <c r="D795" s="1"/>
      <c r="E795" s="1"/>
      <c r="G795" s="1"/>
    </row>
    <row r="796" spans="1:7" x14ac:dyDescent="0.25">
      <c r="A796" s="1"/>
      <c r="B796" s="1"/>
      <c r="C796" s="1"/>
      <c r="D796" s="1"/>
      <c r="E796" s="1"/>
      <c r="F796" s="6"/>
      <c r="G796" s="1"/>
    </row>
    <row r="797" spans="1:7" ht="32.25" customHeight="1" x14ac:dyDescent="0.25">
      <c r="A797" s="1"/>
    </row>
    <row r="798" spans="1:7" x14ac:dyDescent="0.25">
      <c r="B798" s="1"/>
      <c r="C798" s="1"/>
      <c r="D798" s="1"/>
      <c r="E798" s="1"/>
      <c r="F798" s="6"/>
      <c r="G798" s="1"/>
    </row>
    <row r="799" spans="1:7" x14ac:dyDescent="0.25">
      <c r="A799" s="1"/>
      <c r="B799" s="1"/>
      <c r="C799" s="1"/>
      <c r="D799" s="1"/>
      <c r="E799" s="1"/>
      <c r="G799" s="1"/>
    </row>
    <row r="800" spans="1:7" ht="53.25" customHeight="1" x14ac:dyDescent="0.25">
      <c r="A800" s="1"/>
      <c r="B800" s="1"/>
      <c r="C800" s="1"/>
      <c r="D800" s="1"/>
      <c r="E800" s="1"/>
      <c r="F800" s="6"/>
      <c r="G800" s="1"/>
    </row>
    <row r="801" spans="1:7" x14ac:dyDescent="0.25">
      <c r="A801" s="1"/>
    </row>
    <row r="802" spans="1:7" ht="66" customHeight="1" x14ac:dyDescent="0.25">
      <c r="B802" s="1"/>
      <c r="C802" s="1"/>
      <c r="D802" s="1"/>
      <c r="E802" s="1"/>
      <c r="F802" s="6"/>
      <c r="G802" s="1"/>
    </row>
    <row r="803" spans="1:7" ht="51" customHeight="1" x14ac:dyDescent="0.25">
      <c r="A803" s="1"/>
      <c r="B803" s="1"/>
      <c r="C803" s="1"/>
      <c r="D803" s="1"/>
      <c r="E803" s="1"/>
      <c r="F803" s="6"/>
      <c r="G803" s="1"/>
    </row>
    <row r="804" spans="1:7" x14ac:dyDescent="0.25">
      <c r="A804" s="1"/>
    </row>
    <row r="805" spans="1:7" x14ac:dyDescent="0.25">
      <c r="B805" s="1"/>
      <c r="C805" s="1"/>
      <c r="D805" s="1"/>
      <c r="E805" s="1"/>
      <c r="F805" s="6"/>
      <c r="G805" s="1"/>
    </row>
    <row r="806" spans="1:7" x14ac:dyDescent="0.25">
      <c r="A806" s="1"/>
      <c r="B806" s="1"/>
      <c r="C806" s="1"/>
      <c r="D806" s="1"/>
      <c r="E806" s="1"/>
      <c r="F806" s="6"/>
      <c r="G806" s="1"/>
    </row>
    <row r="807" spans="1:7" x14ac:dyDescent="0.25">
      <c r="A807" s="1"/>
    </row>
    <row r="813" spans="1:7" x14ac:dyDescent="0.25">
      <c r="B813" s="1"/>
      <c r="C813" s="1"/>
      <c r="D813" s="1"/>
      <c r="E813" s="1"/>
      <c r="F813" s="6"/>
      <c r="G813" s="1"/>
    </row>
    <row r="814" spans="1:7" x14ac:dyDescent="0.25">
      <c r="A814" s="1"/>
    </row>
    <row r="815" spans="1:7" ht="115.5" customHeight="1" x14ac:dyDescent="0.25">
      <c r="B815" s="1"/>
      <c r="C815" s="1"/>
      <c r="D815" s="1"/>
      <c r="E815" s="1"/>
      <c r="G815" s="1"/>
    </row>
    <row r="816" spans="1:7" x14ac:dyDescent="0.25">
      <c r="A816" s="1"/>
      <c r="B816" s="1"/>
      <c r="C816" s="1"/>
      <c r="D816" s="1"/>
      <c r="E816" s="1"/>
      <c r="G816" s="1"/>
    </row>
    <row r="817" spans="1:7" ht="131.25" customHeight="1" x14ac:dyDescent="0.25">
      <c r="A817" s="1"/>
      <c r="B817" s="1"/>
      <c r="C817" s="1"/>
      <c r="D817" s="1"/>
      <c r="E817" s="1"/>
      <c r="G817" s="1"/>
    </row>
    <row r="818" spans="1:7" x14ac:dyDescent="0.25">
      <c r="A818" s="1"/>
      <c r="B818" s="1"/>
      <c r="C818" s="1"/>
      <c r="D818" s="1"/>
      <c r="E818" s="1"/>
      <c r="G818" s="1"/>
    </row>
    <row r="819" spans="1:7" ht="38.25" customHeight="1" x14ac:dyDescent="0.25">
      <c r="A819" s="1"/>
    </row>
    <row r="821" spans="1:7" ht="78" customHeight="1" x14ac:dyDescent="0.25"/>
    <row r="822" spans="1:7" ht="22.5" customHeight="1" x14ac:dyDescent="0.25">
      <c r="B822" s="1"/>
      <c r="C822" s="1"/>
      <c r="D822" s="1"/>
      <c r="E822" s="1"/>
      <c r="F822" s="6"/>
      <c r="G822" s="1"/>
    </row>
    <row r="823" spans="1:7" x14ac:dyDescent="0.25">
      <c r="A823" s="1"/>
      <c r="B823" s="1"/>
      <c r="C823" s="1"/>
      <c r="D823" s="1"/>
      <c r="E823" s="1"/>
      <c r="F823" s="6"/>
      <c r="G823" s="1"/>
    </row>
    <row r="824" spans="1:7" ht="24" customHeight="1" x14ac:dyDescent="0.25">
      <c r="A824" s="1"/>
      <c r="B824" s="1"/>
      <c r="C824" s="1"/>
      <c r="D824" s="1"/>
      <c r="E824" s="1"/>
      <c r="F824" s="6"/>
      <c r="G824" s="1"/>
    </row>
    <row r="825" spans="1:7" ht="66" customHeight="1" x14ac:dyDescent="0.25">
      <c r="A825" s="1"/>
      <c r="B825" s="1"/>
      <c r="C825" s="1"/>
      <c r="D825" s="1"/>
      <c r="E825" s="1"/>
      <c r="F825" s="6"/>
      <c r="G825" s="1"/>
    </row>
    <row r="826" spans="1:7" x14ac:dyDescent="0.25">
      <c r="A826" s="1"/>
    </row>
    <row r="829" spans="1:7" x14ac:dyDescent="0.25">
      <c r="B829" s="1"/>
      <c r="C829" s="1"/>
      <c r="D829" s="1"/>
      <c r="E829" s="1"/>
      <c r="F829" s="6"/>
      <c r="G829" s="1"/>
    </row>
    <row r="830" spans="1:7" x14ac:dyDescent="0.25">
      <c r="A830" s="1"/>
      <c r="B830" s="1"/>
      <c r="C830" s="1"/>
      <c r="D830" s="1"/>
      <c r="E830" s="1"/>
      <c r="F830" s="6"/>
      <c r="G830" s="1"/>
    </row>
    <row r="831" spans="1:7" x14ac:dyDescent="0.25">
      <c r="A831" s="1"/>
    </row>
    <row r="832" spans="1:7" ht="18" customHeight="1" x14ac:dyDescent="0.25"/>
    <row r="833" spans="1:7" x14ac:dyDescent="0.25">
      <c r="B833" s="1"/>
      <c r="C833" s="1"/>
      <c r="D833" s="1"/>
      <c r="E833" s="1"/>
      <c r="G833" s="1"/>
    </row>
    <row r="834" spans="1:7" x14ac:dyDescent="0.25">
      <c r="A834" s="1"/>
    </row>
    <row r="840" spans="1:7" x14ac:dyDescent="0.25">
      <c r="B840" s="1"/>
      <c r="C840" s="1"/>
      <c r="D840" s="1"/>
      <c r="E840" s="1"/>
      <c r="F840" s="6"/>
      <c r="G840" s="1"/>
    </row>
    <row r="841" spans="1:7" ht="22.5" customHeight="1" x14ac:dyDescent="0.25">
      <c r="A841" s="1"/>
    </row>
    <row r="842" spans="1:7" ht="48" customHeight="1" x14ac:dyDescent="0.25"/>
    <row r="843" spans="1:7" ht="21" customHeight="1" x14ac:dyDescent="0.25">
      <c r="B843" s="1"/>
      <c r="C843" s="1"/>
      <c r="D843" s="1"/>
      <c r="E843" s="1"/>
      <c r="G843" s="1"/>
    </row>
    <row r="844" spans="1:7" ht="51" customHeight="1" x14ac:dyDescent="0.25">
      <c r="A844" s="1"/>
    </row>
    <row r="847" spans="1:7" x14ac:dyDescent="0.25">
      <c r="B847" s="1"/>
      <c r="C847" s="1"/>
      <c r="D847" s="1"/>
      <c r="E847" s="1"/>
      <c r="G847" s="1"/>
    </row>
    <row r="848" spans="1:7" ht="28.5" customHeight="1" x14ac:dyDescent="0.25">
      <c r="A848" s="1"/>
    </row>
    <row r="849" spans="1:7" ht="23.25" customHeight="1" x14ac:dyDescent="0.25"/>
    <row r="850" spans="1:7" x14ac:dyDescent="0.25">
      <c r="B850" s="1"/>
      <c r="C850" s="1"/>
      <c r="D850" s="1"/>
      <c r="E850" s="1"/>
      <c r="F850" s="6"/>
      <c r="G850" s="1"/>
    </row>
    <row r="851" spans="1:7" x14ac:dyDescent="0.25">
      <c r="A851" s="1"/>
      <c r="B851" s="1"/>
      <c r="C851" s="1"/>
      <c r="D851" s="1"/>
      <c r="E851" s="1"/>
      <c r="G851" s="1"/>
    </row>
    <row r="852" spans="1:7" x14ac:dyDescent="0.25">
      <c r="A852" s="1"/>
    </row>
    <row r="854" spans="1:7" x14ac:dyDescent="0.25">
      <c r="B854" s="1"/>
      <c r="C854" s="1"/>
      <c r="D854" s="1"/>
      <c r="E854" s="1"/>
      <c r="F854" s="6"/>
      <c r="G854" s="1"/>
    </row>
    <row r="855" spans="1:7" x14ac:dyDescent="0.25">
      <c r="A855" s="1"/>
    </row>
    <row r="856" spans="1:7" x14ac:dyDescent="0.25">
      <c r="B856" s="1"/>
      <c r="C856" s="1"/>
      <c r="D856" s="1"/>
      <c r="E856" s="1"/>
      <c r="G856" s="1"/>
    </row>
    <row r="857" spans="1:7" x14ac:dyDescent="0.25">
      <c r="A857" s="1"/>
    </row>
    <row r="858" spans="1:7" x14ac:dyDescent="0.25">
      <c r="B858" s="1"/>
      <c r="C858" s="1"/>
      <c r="D858" s="1"/>
      <c r="E858" s="1"/>
      <c r="F858" s="6"/>
      <c r="G858" s="1"/>
    </row>
    <row r="859" spans="1:7" ht="27" customHeight="1" x14ac:dyDescent="0.25">
      <c r="A859" s="1"/>
    </row>
    <row r="861" spans="1:7" x14ac:dyDescent="0.25">
      <c r="B861" s="1"/>
      <c r="C861" s="1"/>
      <c r="D861" s="1"/>
      <c r="E861" s="1"/>
      <c r="G861" s="1"/>
    </row>
    <row r="862" spans="1:7" x14ac:dyDescent="0.25">
      <c r="A862" s="1"/>
    </row>
    <row r="863" spans="1:7" x14ac:dyDescent="0.25">
      <c r="B863" s="1"/>
      <c r="C863" s="1"/>
      <c r="D863" s="1"/>
      <c r="E863" s="1"/>
      <c r="F863" s="6"/>
      <c r="G863" s="1"/>
    </row>
    <row r="864" spans="1:7" x14ac:dyDescent="0.25">
      <c r="A864" s="1"/>
    </row>
    <row r="866" spans="1:7" x14ac:dyDescent="0.25">
      <c r="B866" s="1"/>
      <c r="C866" s="1"/>
      <c r="D866" s="1"/>
      <c r="E866" s="1"/>
      <c r="G866" s="1"/>
    </row>
    <row r="867" spans="1:7" x14ac:dyDescent="0.25">
      <c r="A867" s="1"/>
    </row>
    <row r="868" spans="1:7" x14ac:dyDescent="0.25">
      <c r="B868" s="1"/>
      <c r="C868" s="1"/>
      <c r="D868" s="1"/>
      <c r="E868" s="1"/>
      <c r="F868" s="6"/>
      <c r="G868" s="1"/>
    </row>
    <row r="869" spans="1:7" ht="53.25" customHeight="1" x14ac:dyDescent="0.25">
      <c r="A869" s="1"/>
      <c r="B869" s="1"/>
      <c r="C869" s="1"/>
      <c r="D869" s="1"/>
      <c r="E869" s="1"/>
      <c r="G869" s="1"/>
    </row>
    <row r="870" spans="1:7" x14ac:dyDescent="0.25">
      <c r="A870" s="1"/>
    </row>
    <row r="871" spans="1:7" x14ac:dyDescent="0.25">
      <c r="B871" s="1"/>
      <c r="C871" s="1"/>
      <c r="D871" s="1"/>
      <c r="E871" s="1"/>
      <c r="G871" s="1"/>
    </row>
    <row r="872" spans="1:7" x14ac:dyDescent="0.25">
      <c r="A872" s="1"/>
    </row>
    <row r="873" spans="1:7" ht="48" customHeight="1" x14ac:dyDescent="0.25">
      <c r="B873" s="1"/>
      <c r="C873" s="1"/>
      <c r="D873" s="1"/>
      <c r="E873" s="1"/>
      <c r="F873" s="6"/>
      <c r="G873" s="1"/>
    </row>
    <row r="874" spans="1:7" x14ac:dyDescent="0.25">
      <c r="A874" s="1"/>
      <c r="B874" s="1"/>
      <c r="C874" s="1"/>
      <c r="D874" s="1"/>
      <c r="E874" s="1"/>
      <c r="G874" s="1"/>
    </row>
    <row r="875" spans="1:7" x14ac:dyDescent="0.25">
      <c r="A875" s="1"/>
      <c r="B875" s="1"/>
      <c r="C875" s="1"/>
      <c r="D875" s="1"/>
      <c r="E875" s="1"/>
      <c r="G875" s="1"/>
    </row>
    <row r="876" spans="1:7" x14ac:dyDescent="0.25">
      <c r="A876" s="1"/>
      <c r="B876" s="1"/>
      <c r="C876" s="1"/>
      <c r="D876" s="1"/>
      <c r="E876" s="1"/>
      <c r="F876" s="6"/>
      <c r="G876" s="1"/>
    </row>
    <row r="877" spans="1:7" ht="19.5" customHeight="1" x14ac:dyDescent="0.25">
      <c r="A877" s="1"/>
    </row>
    <row r="878" spans="1:7" x14ac:dyDescent="0.25">
      <c r="B878" s="1"/>
      <c r="C878" s="1"/>
      <c r="D878" s="1"/>
      <c r="E878" s="1"/>
      <c r="F878" s="6"/>
      <c r="G878" s="1"/>
    </row>
    <row r="879" spans="1:7" x14ac:dyDescent="0.25">
      <c r="A879" s="1"/>
    </row>
    <row r="881" spans="1:7" x14ac:dyDescent="0.25">
      <c r="B881" s="1"/>
      <c r="C881" s="1"/>
      <c r="D881" s="1"/>
      <c r="E881" s="1"/>
      <c r="F881" s="6"/>
      <c r="G881" s="1"/>
    </row>
    <row r="882" spans="1:7" ht="50.25" customHeight="1" x14ac:dyDescent="0.25">
      <c r="A882" s="1"/>
      <c r="B882" s="1"/>
      <c r="C882" s="1"/>
      <c r="D882" s="1"/>
      <c r="E882" s="1"/>
      <c r="F882" s="6"/>
      <c r="G882" s="1"/>
    </row>
    <row r="883" spans="1:7" x14ac:dyDescent="0.25">
      <c r="A883" s="1"/>
      <c r="B883" s="1"/>
      <c r="C883" s="1"/>
      <c r="D883" s="1"/>
      <c r="E883" s="1"/>
      <c r="G883" s="1"/>
    </row>
    <row r="884" spans="1:7" x14ac:dyDescent="0.25">
      <c r="A884" s="1"/>
    </row>
    <row r="887" spans="1:7" ht="48.75" customHeight="1" x14ac:dyDescent="0.25">
      <c r="B887" s="1"/>
      <c r="C887" s="1"/>
      <c r="D887" s="1"/>
      <c r="E887" s="1"/>
      <c r="G887" s="1"/>
    </row>
    <row r="888" spans="1:7" x14ac:dyDescent="0.25">
      <c r="A888" s="1"/>
    </row>
    <row r="890" spans="1:7" x14ac:dyDescent="0.25">
      <c r="B890" s="1"/>
      <c r="C890" s="1"/>
      <c r="D890" s="1"/>
      <c r="E890" s="1"/>
      <c r="F890" s="6"/>
      <c r="G890" s="1"/>
    </row>
    <row r="891" spans="1:7" x14ac:dyDescent="0.25">
      <c r="A891" s="1"/>
    </row>
    <row r="892" spans="1:7" ht="54.75" customHeight="1" x14ac:dyDescent="0.25"/>
    <row r="894" spans="1:7" x14ac:dyDescent="0.25">
      <c r="B894" s="1"/>
      <c r="C894" s="1"/>
      <c r="D894" s="1"/>
      <c r="E894" s="1"/>
      <c r="F894" s="6"/>
      <c r="G894" s="1"/>
    </row>
    <row r="895" spans="1:7" ht="36.75" customHeight="1" x14ac:dyDescent="0.25">
      <c r="A895" s="1"/>
      <c r="B895" s="1"/>
      <c r="C895" s="1"/>
      <c r="D895" s="1"/>
      <c r="E895" s="1"/>
      <c r="G895" s="1"/>
    </row>
    <row r="896" spans="1:7" x14ac:dyDescent="0.25">
      <c r="A896" s="1"/>
    </row>
    <row r="897" spans="1:7" ht="49.5" customHeight="1" x14ac:dyDescent="0.25">
      <c r="B897" s="1"/>
      <c r="C897" s="1"/>
      <c r="D897" s="1"/>
      <c r="E897" s="1"/>
      <c r="G897" s="1"/>
    </row>
    <row r="898" spans="1:7" x14ac:dyDescent="0.25">
      <c r="A898" s="1"/>
      <c r="B898" s="1"/>
      <c r="C898" s="1"/>
      <c r="D898" s="1"/>
      <c r="E898" s="1"/>
      <c r="G898" s="1"/>
    </row>
    <row r="899" spans="1:7" x14ac:dyDescent="0.25">
      <c r="A899" s="1"/>
      <c r="B899" s="1"/>
      <c r="C899" s="1"/>
      <c r="D899" s="1"/>
      <c r="E899" s="1"/>
      <c r="G899" s="1"/>
    </row>
    <row r="900" spans="1:7" ht="32.25" customHeight="1" x14ac:dyDescent="0.25">
      <c r="A900" s="1"/>
      <c r="B900" s="1"/>
      <c r="C900" s="1"/>
      <c r="D900" s="1"/>
      <c r="E900" s="1"/>
      <c r="G900" s="1"/>
    </row>
    <row r="901" spans="1:7" ht="51" customHeight="1" x14ac:dyDescent="0.25">
      <c r="A901" s="1"/>
    </row>
    <row r="902" spans="1:7" x14ac:dyDescent="0.25">
      <c r="B902" s="1"/>
      <c r="C902" s="1"/>
      <c r="D902" s="1"/>
      <c r="E902" s="1"/>
      <c r="F902" s="6"/>
      <c r="G902" s="1"/>
    </row>
    <row r="903" spans="1:7" x14ac:dyDescent="0.25">
      <c r="A903" s="1"/>
    </row>
    <row r="904" spans="1:7" x14ac:dyDescent="0.25">
      <c r="B904" s="1"/>
      <c r="C904" s="1"/>
      <c r="D904" s="1"/>
      <c r="E904" s="1"/>
      <c r="F904" s="6"/>
      <c r="G904" s="1"/>
    </row>
    <row r="905" spans="1:7" x14ac:dyDescent="0.25">
      <c r="A905" s="1"/>
      <c r="B905" s="1"/>
      <c r="C905" s="1"/>
      <c r="D905" s="1"/>
      <c r="E905" s="1"/>
      <c r="F905" s="6"/>
      <c r="G905" s="1"/>
    </row>
    <row r="906" spans="1:7" x14ac:dyDescent="0.25">
      <c r="A906" s="1"/>
      <c r="B906" s="1"/>
      <c r="C906" s="1"/>
      <c r="D906" s="1"/>
      <c r="E906" s="1"/>
      <c r="F906" s="6"/>
      <c r="G906" s="1"/>
    </row>
    <row r="907" spans="1:7" x14ac:dyDescent="0.25">
      <c r="A907" s="1"/>
      <c r="B907" s="1"/>
      <c r="C907" s="1"/>
      <c r="D907" s="1"/>
      <c r="E907" s="1"/>
      <c r="F907" s="6"/>
      <c r="G907" s="1"/>
    </row>
    <row r="908" spans="1:7" x14ac:dyDescent="0.25">
      <c r="A908" s="1"/>
    </row>
    <row r="909" spans="1:7" ht="50.25" customHeight="1" x14ac:dyDescent="0.25">
      <c r="B909" s="1"/>
      <c r="C909" s="1"/>
      <c r="D909" s="1"/>
      <c r="E909" s="1"/>
      <c r="F909" s="6"/>
      <c r="G909" s="1"/>
    </row>
    <row r="910" spans="1:7" x14ac:dyDescent="0.25">
      <c r="A910" s="1"/>
    </row>
    <row r="911" spans="1:7" x14ac:dyDescent="0.25">
      <c r="B911" s="1"/>
      <c r="C911" s="1"/>
      <c r="D911" s="1"/>
      <c r="E911" s="1"/>
      <c r="F911" s="6"/>
      <c r="G911" s="1"/>
    </row>
    <row r="912" spans="1:7" x14ac:dyDescent="0.25">
      <c r="A912" s="1"/>
      <c r="B912" s="1"/>
      <c r="C912" s="1"/>
      <c r="D912" s="1"/>
      <c r="E912" s="1"/>
      <c r="F912" s="6"/>
      <c r="G912" s="1"/>
    </row>
    <row r="913" spans="1:7" ht="36" customHeight="1" x14ac:dyDescent="0.25">
      <c r="A913" s="1"/>
      <c r="B913" s="1"/>
      <c r="C913" s="1"/>
      <c r="D913" s="1"/>
      <c r="E913" s="1"/>
      <c r="G913" s="1"/>
    </row>
    <row r="914" spans="1:7" x14ac:dyDescent="0.25">
      <c r="A914" s="1"/>
      <c r="B914" s="1"/>
      <c r="C914" s="1"/>
      <c r="D914" s="1"/>
      <c r="E914" s="1"/>
      <c r="F914" s="6"/>
      <c r="G914" s="1"/>
    </row>
    <row r="915" spans="1:7" x14ac:dyDescent="0.25">
      <c r="A915" s="1"/>
      <c r="B915" s="1"/>
      <c r="C915" s="1"/>
      <c r="D915" s="1"/>
      <c r="E915" s="1"/>
      <c r="G915" s="1"/>
    </row>
    <row r="916" spans="1:7" x14ac:dyDescent="0.25">
      <c r="A916" s="1"/>
    </row>
    <row r="918" spans="1:7" x14ac:dyDescent="0.25">
      <c r="B918" s="1"/>
      <c r="C918" s="1"/>
      <c r="D918" s="1"/>
      <c r="E918" s="1"/>
      <c r="G918" s="1"/>
    </row>
    <row r="919" spans="1:7" x14ac:dyDescent="0.25">
      <c r="A919" s="1"/>
      <c r="B919" s="1"/>
      <c r="C919" s="1"/>
      <c r="D919" s="1"/>
      <c r="E919" s="1"/>
      <c r="G919" s="1"/>
    </row>
    <row r="920" spans="1:7" x14ac:dyDescent="0.25">
      <c r="A920" s="1"/>
      <c r="B920" s="1"/>
      <c r="C920" s="1"/>
      <c r="D920" s="1"/>
      <c r="E920" s="1"/>
      <c r="F920" s="6"/>
      <c r="G920" s="1"/>
    </row>
    <row r="921" spans="1:7" ht="24" customHeight="1" x14ac:dyDescent="0.25">
      <c r="A921" s="1"/>
      <c r="B921" s="1"/>
      <c r="C921" s="1"/>
      <c r="D921" s="1"/>
      <c r="E921" s="1"/>
      <c r="G921" s="1"/>
    </row>
    <row r="922" spans="1:7" x14ac:dyDescent="0.25">
      <c r="A922" s="1"/>
      <c r="B922" s="1"/>
      <c r="C922" s="1"/>
      <c r="D922" s="1"/>
      <c r="E922" s="1"/>
      <c r="F922" s="6"/>
      <c r="G922" s="1"/>
    </row>
    <row r="923" spans="1:7" ht="113.25" customHeight="1" x14ac:dyDescent="0.25">
      <c r="A923" s="1"/>
      <c r="B923" s="1"/>
      <c r="C923" s="1"/>
      <c r="D923" s="1"/>
      <c r="E923" s="1"/>
      <c r="G923" s="1"/>
    </row>
    <row r="924" spans="1:7" ht="27.75" customHeight="1" x14ac:dyDescent="0.25">
      <c r="A924" s="1"/>
    </row>
    <row r="925" spans="1:7" ht="51.75" customHeight="1" x14ac:dyDescent="0.25">
      <c r="B925" s="1"/>
      <c r="C925" s="1"/>
      <c r="D925" s="1"/>
      <c r="E925" s="1"/>
      <c r="F925" s="6"/>
      <c r="G925" s="1"/>
    </row>
    <row r="926" spans="1:7" ht="47.25" customHeight="1" x14ac:dyDescent="0.25">
      <c r="A926" s="1"/>
      <c r="B926" s="1"/>
      <c r="C926" s="1"/>
      <c r="D926" s="1"/>
      <c r="E926" s="1"/>
      <c r="F926" s="6"/>
      <c r="G926" s="1"/>
    </row>
    <row r="927" spans="1:7" x14ac:dyDescent="0.25">
      <c r="A927" s="1"/>
      <c r="B927" s="1"/>
      <c r="C927" s="1"/>
      <c r="D927" s="1"/>
      <c r="E927" s="1"/>
      <c r="F927" s="6"/>
      <c r="G927" s="1"/>
    </row>
    <row r="928" spans="1:7" ht="37.5" customHeight="1" x14ac:dyDescent="0.25">
      <c r="A928" s="1"/>
      <c r="B928" s="1"/>
      <c r="C928" s="1"/>
      <c r="D928" s="1"/>
      <c r="E928" s="1"/>
      <c r="F928" s="6"/>
      <c r="G928" s="1"/>
    </row>
    <row r="929" spans="1:7" x14ac:dyDescent="0.25">
      <c r="A929" s="1"/>
      <c r="B929" s="1"/>
      <c r="C929" s="1"/>
      <c r="D929" s="1"/>
      <c r="E929" s="1"/>
      <c r="F929" s="6"/>
      <c r="G929" s="1"/>
    </row>
    <row r="930" spans="1:7" ht="50.25" customHeight="1" x14ac:dyDescent="0.25">
      <c r="A930" s="1"/>
      <c r="B930" s="1"/>
      <c r="C930" s="1"/>
      <c r="D930" s="1"/>
      <c r="E930" s="1"/>
      <c r="F930" s="6"/>
      <c r="G930" s="1"/>
    </row>
    <row r="931" spans="1:7" ht="48" customHeight="1" x14ac:dyDescent="0.25">
      <c r="A931" s="1"/>
    </row>
    <row r="932" spans="1:7" x14ac:dyDescent="0.25">
      <c r="B932" s="1"/>
      <c r="C932" s="1"/>
      <c r="D932" s="1"/>
      <c r="E932" s="1"/>
      <c r="F932" s="6"/>
      <c r="G932" s="1"/>
    </row>
    <row r="933" spans="1:7" ht="34.5" customHeight="1" x14ac:dyDescent="0.25">
      <c r="A933" s="1"/>
    </row>
    <row r="934" spans="1:7" x14ac:dyDescent="0.25">
      <c r="B934" s="1"/>
      <c r="C934" s="1"/>
      <c r="D934" s="1"/>
      <c r="E934" s="1"/>
      <c r="F934" s="6"/>
      <c r="G934" s="1"/>
    </row>
    <row r="935" spans="1:7" x14ac:dyDescent="0.25">
      <c r="A935" s="1"/>
      <c r="B935" s="1"/>
      <c r="C935" s="1"/>
      <c r="D935" s="1"/>
      <c r="E935" s="1"/>
      <c r="F935" s="6"/>
      <c r="G935" s="1"/>
    </row>
    <row r="936" spans="1:7" x14ac:dyDescent="0.25">
      <c r="A936" s="1"/>
      <c r="B936" s="1"/>
      <c r="C936" s="1"/>
      <c r="D936" s="1"/>
      <c r="E936" s="1"/>
      <c r="G936" s="1"/>
    </row>
    <row r="937" spans="1:7" x14ac:dyDescent="0.25">
      <c r="A937" s="1"/>
      <c r="B937" s="1"/>
      <c r="C937" s="1"/>
      <c r="D937" s="1"/>
      <c r="E937" s="1"/>
      <c r="F937" s="6"/>
      <c r="G937" s="1"/>
    </row>
    <row r="938" spans="1:7" x14ac:dyDescent="0.25">
      <c r="A938" s="1"/>
    </row>
    <row r="939" spans="1:7" ht="53.25" customHeight="1" x14ac:dyDescent="0.25"/>
    <row r="940" spans="1:7" x14ac:dyDescent="0.25">
      <c r="B940" s="1"/>
      <c r="C940" s="1"/>
      <c r="D940" s="1"/>
      <c r="E940" s="1"/>
      <c r="G940" s="1"/>
    </row>
    <row r="941" spans="1:7" ht="36.75" customHeight="1" x14ac:dyDescent="0.25">
      <c r="A941" s="1"/>
    </row>
    <row r="943" spans="1:7" x14ac:dyDescent="0.25">
      <c r="B943" s="1"/>
      <c r="C943" s="1"/>
      <c r="D943" s="1"/>
      <c r="E943" s="1"/>
      <c r="F943" s="6"/>
      <c r="G943" s="1"/>
    </row>
    <row r="944" spans="1:7" ht="53.25" customHeight="1" x14ac:dyDescent="0.25">
      <c r="A944" s="1"/>
    </row>
    <row r="945" spans="1:7" ht="38.25" customHeight="1" x14ac:dyDescent="0.25"/>
    <row r="946" spans="1:7" ht="112.5" customHeight="1" x14ac:dyDescent="0.25"/>
    <row r="947" spans="1:7" ht="24" customHeight="1" x14ac:dyDescent="0.25">
      <c r="B947" s="1"/>
      <c r="C947" s="1"/>
      <c r="D947" s="1"/>
      <c r="E947" s="1"/>
      <c r="F947" s="6"/>
      <c r="G947" s="1"/>
    </row>
    <row r="948" spans="1:7" ht="52.5" customHeight="1" x14ac:dyDescent="0.25">
      <c r="A948" s="1"/>
      <c r="B948" s="1"/>
      <c r="C948" s="1"/>
      <c r="D948" s="1"/>
      <c r="E948" s="1"/>
      <c r="G948" s="1"/>
    </row>
    <row r="949" spans="1:7" ht="51" customHeight="1" x14ac:dyDescent="0.25">
      <c r="A949" s="1"/>
    </row>
    <row r="951" spans="1:7" ht="33" customHeight="1" x14ac:dyDescent="0.25"/>
    <row r="953" spans="1:7" ht="47.25" customHeight="1" x14ac:dyDescent="0.25"/>
    <row r="954" spans="1:7" ht="54.75" customHeight="1" x14ac:dyDescent="0.25">
      <c r="B954" s="1"/>
      <c r="C954" s="1"/>
      <c r="D954" s="1"/>
      <c r="E954" s="1"/>
      <c r="F954" s="6"/>
      <c r="G954" s="1"/>
    </row>
    <row r="955" spans="1:7" x14ac:dyDescent="0.25">
      <c r="A955" s="1"/>
      <c r="B955" s="1"/>
      <c r="C955" s="1"/>
      <c r="D955" s="1"/>
      <c r="E955" s="1"/>
      <c r="F955" s="6"/>
      <c r="G955" s="1"/>
    </row>
    <row r="956" spans="1:7" ht="42.75" customHeight="1" x14ac:dyDescent="0.25">
      <c r="A956" s="1"/>
    </row>
    <row r="957" spans="1:7" x14ac:dyDescent="0.25">
      <c r="B957" s="1"/>
      <c r="C957" s="1"/>
      <c r="D957" s="1"/>
      <c r="E957" s="1"/>
      <c r="G957" s="1"/>
    </row>
    <row r="958" spans="1:7" x14ac:dyDescent="0.25">
      <c r="A958" s="1"/>
    </row>
    <row r="959" spans="1:7" x14ac:dyDescent="0.25">
      <c r="B959" s="1"/>
      <c r="C959" s="1"/>
      <c r="D959" s="1"/>
      <c r="E959" s="1"/>
      <c r="G959" s="1"/>
    </row>
    <row r="960" spans="1:7" x14ac:dyDescent="0.25">
      <c r="A960" s="1"/>
      <c r="B960" s="1"/>
      <c r="C960" s="1"/>
      <c r="D960" s="1"/>
      <c r="E960" s="1"/>
      <c r="G960" s="1"/>
    </row>
    <row r="961" spans="1:7" x14ac:dyDescent="0.25">
      <c r="A961" s="1"/>
    </row>
    <row r="962" spans="1:7" ht="50.25" customHeight="1" x14ac:dyDescent="0.25">
      <c r="B962" s="1"/>
      <c r="C962" s="1"/>
      <c r="D962" s="1"/>
      <c r="E962" s="1"/>
      <c r="F962" s="6"/>
      <c r="G962" s="1"/>
    </row>
    <row r="963" spans="1:7" x14ac:dyDescent="0.25">
      <c r="A963" s="1"/>
    </row>
    <row r="964" spans="1:7" x14ac:dyDescent="0.25">
      <c r="B964" s="1"/>
      <c r="C964" s="1"/>
      <c r="D964" s="1"/>
      <c r="E964" s="1"/>
      <c r="F964" s="6"/>
      <c r="G964" s="1"/>
    </row>
    <row r="965" spans="1:7" x14ac:dyDescent="0.25">
      <c r="A965" s="1"/>
    </row>
    <row r="966" spans="1:7" ht="52.5" customHeight="1" x14ac:dyDescent="0.25">
      <c r="B966" s="1"/>
      <c r="C966" s="1"/>
      <c r="D966" s="1"/>
      <c r="E966" s="1"/>
      <c r="F966" s="6"/>
      <c r="G966" s="1"/>
    </row>
    <row r="967" spans="1:7" x14ac:dyDescent="0.25">
      <c r="A967" s="1"/>
      <c r="B967" s="1"/>
      <c r="C967" s="1"/>
      <c r="D967" s="1"/>
      <c r="E967" s="1"/>
      <c r="F967" s="6"/>
      <c r="G967" s="1"/>
    </row>
    <row r="968" spans="1:7" x14ac:dyDescent="0.25">
      <c r="A968" s="1"/>
    </row>
    <row r="970" spans="1:7" x14ac:dyDescent="0.25">
      <c r="B970" s="1"/>
      <c r="C970" s="1"/>
      <c r="D970" s="1"/>
      <c r="E970" s="1"/>
      <c r="G970" s="1"/>
    </row>
    <row r="971" spans="1:7" x14ac:dyDescent="0.25">
      <c r="A971" s="1"/>
    </row>
    <row r="973" spans="1:7" ht="79.5" customHeight="1" x14ac:dyDescent="0.25">
      <c r="B973" s="1"/>
      <c r="C973" s="1"/>
      <c r="D973" s="1"/>
      <c r="E973" s="1"/>
      <c r="F973" s="6"/>
      <c r="G973" s="1"/>
    </row>
    <row r="974" spans="1:7" ht="27.75" customHeight="1" x14ac:dyDescent="0.25">
      <c r="A974" s="1"/>
    </row>
    <row r="976" spans="1:7" x14ac:dyDescent="0.25">
      <c r="B976" s="1"/>
      <c r="C976" s="1"/>
      <c r="D976" s="1"/>
      <c r="E976" s="1"/>
      <c r="G976" s="1"/>
    </row>
    <row r="977" spans="1:7" x14ac:dyDescent="0.25">
      <c r="A977" s="1"/>
      <c r="B977" s="1"/>
      <c r="C977" s="1"/>
      <c r="D977" s="1"/>
      <c r="E977" s="1"/>
      <c r="F977" s="6"/>
      <c r="G977" s="1"/>
    </row>
    <row r="978" spans="1:7" x14ac:dyDescent="0.25">
      <c r="A978" s="1"/>
    </row>
    <row r="979" spans="1:7" x14ac:dyDescent="0.25">
      <c r="B979" s="1"/>
      <c r="C979" s="1"/>
      <c r="D979" s="1"/>
      <c r="E979" s="1"/>
      <c r="G979" s="1"/>
    </row>
    <row r="980" spans="1:7" x14ac:dyDescent="0.25">
      <c r="A980" s="1"/>
    </row>
    <row r="981" spans="1:7" ht="53.25" customHeight="1" x14ac:dyDescent="0.25">
      <c r="B981" s="1"/>
      <c r="C981" s="1"/>
      <c r="D981" s="1"/>
      <c r="E981" s="1"/>
      <c r="G981" s="1"/>
    </row>
    <row r="982" spans="1:7" x14ac:dyDescent="0.25">
      <c r="A982" s="1"/>
    </row>
    <row r="983" spans="1:7" ht="42.75" customHeight="1" x14ac:dyDescent="0.25">
      <c r="B983" s="1"/>
      <c r="C983" s="1"/>
      <c r="D983" s="1"/>
      <c r="E983" s="1"/>
      <c r="F983" s="6"/>
      <c r="G983" s="1"/>
    </row>
    <row r="984" spans="1:7" x14ac:dyDescent="0.25">
      <c r="A984" s="1"/>
      <c r="B984" s="1"/>
      <c r="C984" s="1"/>
      <c r="D984" s="1"/>
      <c r="E984" s="1"/>
      <c r="F984" s="6"/>
      <c r="G984" s="1"/>
    </row>
    <row r="985" spans="1:7" ht="113.25" customHeight="1" x14ac:dyDescent="0.25">
      <c r="A985" s="1"/>
    </row>
    <row r="986" spans="1:7" ht="18.75" customHeight="1" x14ac:dyDescent="0.25">
      <c r="B986" s="1"/>
      <c r="C986" s="1"/>
      <c r="D986" s="1"/>
      <c r="E986" s="1"/>
      <c r="F986" s="6"/>
      <c r="G986" s="1"/>
    </row>
    <row r="987" spans="1:7" x14ac:dyDescent="0.25">
      <c r="A987" s="1"/>
      <c r="B987" s="1"/>
      <c r="C987" s="1"/>
      <c r="D987" s="1"/>
      <c r="E987" s="1"/>
      <c r="G987" s="1"/>
    </row>
    <row r="988" spans="1:7" x14ac:dyDescent="0.25">
      <c r="A988" s="1"/>
      <c r="B988" s="1"/>
      <c r="C988" s="1"/>
      <c r="D988" s="1"/>
      <c r="E988" s="1"/>
      <c r="F988" s="6"/>
      <c r="G988" s="1"/>
    </row>
    <row r="989" spans="1:7" x14ac:dyDescent="0.25">
      <c r="A989" s="1"/>
      <c r="B989" s="1"/>
      <c r="C989" s="1"/>
      <c r="D989" s="1"/>
      <c r="E989" s="1"/>
      <c r="G989" s="1"/>
    </row>
    <row r="990" spans="1:7" x14ac:dyDescent="0.25">
      <c r="A990" s="1"/>
      <c r="B990" s="1"/>
      <c r="C990" s="1"/>
      <c r="D990" s="1"/>
      <c r="E990" s="1"/>
      <c r="F990" s="6"/>
      <c r="G990" s="1"/>
    </row>
    <row r="991" spans="1:7" x14ac:dyDescent="0.25">
      <c r="A991" s="1"/>
      <c r="B991" s="1"/>
      <c r="C991" s="1"/>
      <c r="D991" s="1"/>
      <c r="E991" s="1"/>
      <c r="F991" s="6"/>
      <c r="G991" s="1"/>
    </row>
    <row r="992" spans="1:7" ht="53.25" customHeight="1" x14ac:dyDescent="0.25">
      <c r="A992" s="1"/>
    </row>
    <row r="993" spans="1:7" x14ac:dyDescent="0.25">
      <c r="B993" s="1"/>
      <c r="C993" s="1"/>
      <c r="D993" s="1"/>
      <c r="E993" s="1"/>
      <c r="F993" s="6"/>
      <c r="G993" s="1"/>
    </row>
    <row r="994" spans="1:7" x14ac:dyDescent="0.25">
      <c r="A994" s="1"/>
      <c r="B994" s="1"/>
      <c r="C994" s="1"/>
      <c r="D994" s="1"/>
      <c r="E994" s="1"/>
      <c r="F994" s="6"/>
      <c r="G994" s="1"/>
    </row>
    <row r="995" spans="1:7" x14ac:dyDescent="0.25">
      <c r="A995" s="1"/>
      <c r="B995" s="1"/>
      <c r="C995" s="1"/>
      <c r="D995" s="1"/>
      <c r="E995" s="1"/>
      <c r="F995" s="6"/>
      <c r="G995" s="1"/>
    </row>
    <row r="996" spans="1:7" ht="51" customHeight="1" x14ac:dyDescent="0.25">
      <c r="A996" s="1"/>
      <c r="B996" s="1"/>
      <c r="C996" s="1"/>
      <c r="D996" s="1"/>
      <c r="E996" s="1"/>
      <c r="F996" s="6"/>
      <c r="G996" s="1"/>
    </row>
    <row r="997" spans="1:7" x14ac:dyDescent="0.25">
      <c r="A997" s="1"/>
      <c r="B997" s="1"/>
      <c r="C997" s="1"/>
      <c r="D997" s="1"/>
      <c r="E997" s="1"/>
      <c r="G997" s="1"/>
    </row>
    <row r="998" spans="1:7" x14ac:dyDescent="0.25">
      <c r="A998" s="1"/>
    </row>
    <row r="999" spans="1:7" x14ac:dyDescent="0.25">
      <c r="B999" s="1"/>
      <c r="C999" s="1"/>
      <c r="D999" s="1"/>
      <c r="E999" s="1"/>
      <c r="G999" s="1"/>
    </row>
    <row r="1000" spans="1:7" x14ac:dyDescent="0.25">
      <c r="A1000" s="1"/>
    </row>
    <row r="1001" spans="1:7" x14ac:dyDescent="0.25">
      <c r="B1001" s="1"/>
      <c r="C1001" s="1"/>
      <c r="D1001" s="1"/>
      <c r="E1001" s="1"/>
      <c r="F1001" s="6"/>
      <c r="G1001" s="1"/>
    </row>
    <row r="1002" spans="1:7" ht="27" customHeight="1" x14ac:dyDescent="0.25">
      <c r="A1002" s="1"/>
    </row>
    <row r="1003" spans="1:7" ht="17.25" customHeight="1" x14ac:dyDescent="0.25">
      <c r="B1003" s="1"/>
      <c r="C1003" s="1"/>
      <c r="D1003" s="1"/>
      <c r="E1003" s="1"/>
      <c r="G1003" s="1"/>
    </row>
    <row r="1004" spans="1:7" x14ac:dyDescent="0.25">
      <c r="A1004" s="1"/>
      <c r="B1004" s="1"/>
      <c r="C1004" s="1"/>
      <c r="D1004" s="1"/>
      <c r="E1004" s="1"/>
      <c r="F1004" s="6"/>
      <c r="G1004" s="1"/>
    </row>
    <row r="1005" spans="1:7" ht="38.25" customHeight="1" x14ac:dyDescent="0.25">
      <c r="A1005" s="1"/>
    </row>
    <row r="1006" spans="1:7" x14ac:dyDescent="0.25">
      <c r="B1006" s="1"/>
      <c r="C1006" s="1"/>
      <c r="D1006" s="1"/>
      <c r="E1006" s="1"/>
      <c r="F1006" s="6"/>
      <c r="G1006" s="1"/>
    </row>
    <row r="1007" spans="1:7" ht="20.25" customHeight="1" x14ac:dyDescent="0.25">
      <c r="A1007" s="1"/>
      <c r="B1007" s="1"/>
      <c r="C1007" s="1"/>
      <c r="D1007" s="1"/>
      <c r="E1007" s="1"/>
      <c r="G1007" s="1"/>
    </row>
    <row r="1008" spans="1:7" x14ac:dyDescent="0.25">
      <c r="A1008" s="1"/>
    </row>
    <row r="1009" spans="1:7" ht="127.5" customHeight="1" x14ac:dyDescent="0.25"/>
    <row r="1010" spans="1:7" ht="42" customHeight="1" x14ac:dyDescent="0.25">
      <c r="B1010" s="1"/>
      <c r="C1010" s="1"/>
      <c r="D1010" s="1"/>
      <c r="E1010" s="1"/>
      <c r="F1010" s="6"/>
      <c r="G1010" s="1"/>
    </row>
    <row r="1011" spans="1:7" x14ac:dyDescent="0.25">
      <c r="A1011" s="1"/>
    </row>
    <row r="1012" spans="1:7" ht="42" customHeight="1" x14ac:dyDescent="0.25"/>
    <row r="1013" spans="1:7" ht="129.75" customHeight="1" x14ac:dyDescent="0.25">
      <c r="B1013" s="1"/>
      <c r="C1013" s="1"/>
      <c r="D1013" s="1"/>
      <c r="E1013" s="1"/>
      <c r="G1013" s="1"/>
    </row>
    <row r="1014" spans="1:7" ht="27" customHeight="1" x14ac:dyDescent="0.25">
      <c r="A1014" s="1"/>
      <c r="B1014" s="1"/>
      <c r="C1014" s="1"/>
      <c r="D1014" s="1"/>
      <c r="E1014" s="1"/>
      <c r="F1014" s="6"/>
      <c r="G1014" s="1"/>
    </row>
    <row r="1015" spans="1:7" ht="44.25" customHeight="1" x14ac:dyDescent="0.25">
      <c r="A1015" s="1"/>
      <c r="B1015" s="1"/>
      <c r="C1015" s="1"/>
      <c r="D1015" s="1"/>
      <c r="E1015" s="1"/>
      <c r="G1015" s="1"/>
    </row>
    <row r="1016" spans="1:7" x14ac:dyDescent="0.25">
      <c r="A1016" s="1"/>
    </row>
    <row r="1020" spans="1:7" ht="33" customHeight="1" x14ac:dyDescent="0.25">
      <c r="B1020" s="1"/>
      <c r="C1020" s="1"/>
      <c r="D1020" s="1"/>
      <c r="E1020" s="1"/>
      <c r="F1020" s="6"/>
      <c r="G1020" s="1"/>
    </row>
    <row r="1021" spans="1:7" x14ac:dyDescent="0.25">
      <c r="A1021" s="1"/>
      <c r="B1021" s="1"/>
      <c r="C1021" s="1"/>
      <c r="D1021" s="1"/>
      <c r="E1021" s="1"/>
      <c r="F1021" s="6"/>
      <c r="G1021" s="1"/>
    </row>
    <row r="1022" spans="1:7" x14ac:dyDescent="0.25">
      <c r="A1022" s="1"/>
      <c r="B1022" s="1"/>
      <c r="C1022" s="1"/>
      <c r="D1022" s="1"/>
      <c r="E1022" s="1"/>
      <c r="F1022" s="6"/>
      <c r="G1022" s="1"/>
    </row>
    <row r="1023" spans="1:7" ht="22.5" customHeight="1" x14ac:dyDescent="0.25">
      <c r="A1023" s="1"/>
      <c r="B1023" s="1"/>
      <c r="C1023" s="1"/>
      <c r="D1023" s="1"/>
      <c r="E1023" s="1"/>
      <c r="G1023" s="1"/>
    </row>
    <row r="1024" spans="1:7" x14ac:dyDescent="0.25">
      <c r="A1024" s="1"/>
      <c r="B1024" s="1"/>
      <c r="C1024" s="1"/>
      <c r="D1024" s="1"/>
      <c r="E1024" s="1"/>
      <c r="G1024" s="1"/>
    </row>
    <row r="1025" spans="1:7" ht="57" customHeight="1" x14ac:dyDescent="0.25">
      <c r="A1025" s="1"/>
    </row>
    <row r="1028" spans="1:7" x14ac:dyDescent="0.25">
      <c r="B1028" s="1"/>
      <c r="C1028" s="1"/>
      <c r="D1028" s="1"/>
      <c r="E1028" s="1"/>
      <c r="G1028" s="1"/>
    </row>
    <row r="1029" spans="1:7" ht="49.5" customHeight="1" x14ac:dyDescent="0.25">
      <c r="A1029" s="1"/>
      <c r="B1029" s="1"/>
      <c r="C1029" s="1"/>
      <c r="D1029" s="1"/>
      <c r="E1029" s="1"/>
      <c r="F1029" s="6"/>
      <c r="G1029" s="1"/>
    </row>
    <row r="1030" spans="1:7" x14ac:dyDescent="0.25">
      <c r="A1030" s="1"/>
      <c r="B1030" s="1"/>
      <c r="C1030" s="1"/>
      <c r="D1030" s="1"/>
      <c r="E1030" s="1"/>
      <c r="F1030" s="6"/>
      <c r="G1030" s="1"/>
    </row>
    <row r="1031" spans="1:7" x14ac:dyDescent="0.25">
      <c r="A1031" s="1"/>
      <c r="B1031" s="1"/>
      <c r="C1031" s="1"/>
      <c r="D1031" s="1"/>
      <c r="E1031" s="1"/>
      <c r="F1031" s="6"/>
      <c r="G1031" s="1"/>
    </row>
    <row r="1032" spans="1:7" x14ac:dyDescent="0.25">
      <c r="A1032" s="1"/>
    </row>
    <row r="1033" spans="1:7" ht="48.75" customHeight="1" x14ac:dyDescent="0.25"/>
    <row r="1034" spans="1:7" x14ac:dyDescent="0.25">
      <c r="B1034" s="1"/>
      <c r="C1034" s="1"/>
      <c r="D1034" s="1"/>
      <c r="E1034" s="1"/>
      <c r="G1034" s="1"/>
    </row>
    <row r="1035" spans="1:7" x14ac:dyDescent="0.25">
      <c r="A1035" s="1"/>
      <c r="B1035" s="1"/>
      <c r="C1035" s="1"/>
      <c r="D1035" s="1"/>
      <c r="E1035" s="1"/>
      <c r="F1035" s="6"/>
      <c r="G1035" s="1"/>
    </row>
    <row r="1036" spans="1:7" x14ac:dyDescent="0.25">
      <c r="A1036" s="1"/>
      <c r="B1036" s="1"/>
      <c r="C1036" s="1"/>
      <c r="D1036" s="1"/>
      <c r="E1036" s="1"/>
      <c r="F1036" s="6"/>
      <c r="G1036" s="1"/>
    </row>
    <row r="1037" spans="1:7" x14ac:dyDescent="0.25">
      <c r="A1037" s="1"/>
    </row>
    <row r="1039" spans="1:7" ht="84" customHeight="1" x14ac:dyDescent="0.25"/>
    <row r="1040" spans="1:7" ht="34.5" customHeight="1" x14ac:dyDescent="0.25"/>
    <row r="1041" spans="1:7" ht="24.75" customHeight="1" x14ac:dyDescent="0.25">
      <c r="B1041" s="1"/>
      <c r="C1041" s="1"/>
      <c r="D1041" s="1"/>
      <c r="E1041" s="1"/>
      <c r="F1041" s="6"/>
      <c r="G1041" s="1"/>
    </row>
    <row r="1042" spans="1:7" x14ac:dyDescent="0.25">
      <c r="A1042" s="1"/>
    </row>
    <row r="1043" spans="1:7" x14ac:dyDescent="0.25">
      <c r="B1043" s="1"/>
      <c r="C1043" s="1"/>
      <c r="D1043" s="1"/>
      <c r="E1043" s="1"/>
      <c r="G1043" s="1"/>
    </row>
    <row r="1044" spans="1:7" x14ac:dyDescent="0.25">
      <c r="A1044" s="1"/>
    </row>
    <row r="1047" spans="1:7" x14ac:dyDescent="0.25">
      <c r="B1047" s="1"/>
      <c r="C1047" s="1"/>
      <c r="D1047" s="1"/>
      <c r="E1047" s="1"/>
      <c r="G1047" s="1"/>
    </row>
    <row r="1048" spans="1:7" ht="36" customHeight="1" x14ac:dyDescent="0.25">
      <c r="A1048" s="1"/>
    </row>
    <row r="1049" spans="1:7" ht="111.75" customHeight="1" x14ac:dyDescent="0.25">
      <c r="B1049" s="1"/>
      <c r="C1049" s="1"/>
      <c r="D1049" s="1"/>
      <c r="E1049" s="1"/>
      <c r="G1049" s="1"/>
    </row>
    <row r="1050" spans="1:7" ht="27.75" customHeight="1" x14ac:dyDescent="0.25">
      <c r="A1050" s="1"/>
      <c r="B1050" s="1"/>
      <c r="C1050" s="1"/>
      <c r="D1050" s="1"/>
      <c r="E1050" s="1"/>
      <c r="F1050" s="6"/>
      <c r="G1050" s="1"/>
    </row>
    <row r="1051" spans="1:7" x14ac:dyDescent="0.25">
      <c r="A1051" s="1"/>
    </row>
    <row r="1054" spans="1:7" ht="111.75" customHeight="1" x14ac:dyDescent="0.25">
      <c r="B1054" s="1"/>
      <c r="C1054" s="1"/>
      <c r="D1054" s="1"/>
      <c r="E1054" s="1"/>
      <c r="F1054" s="6"/>
      <c r="G1054" s="1"/>
    </row>
    <row r="1055" spans="1:7" ht="42.75" customHeight="1" x14ac:dyDescent="0.25">
      <c r="A1055" s="1"/>
      <c r="B1055" s="1"/>
      <c r="C1055" s="1"/>
      <c r="D1055" s="1"/>
      <c r="E1055" s="1"/>
      <c r="G1055" s="1"/>
    </row>
    <row r="1056" spans="1:7" x14ac:dyDescent="0.25">
      <c r="A1056" s="1"/>
      <c r="B1056" s="1"/>
      <c r="C1056" s="1"/>
      <c r="D1056" s="1"/>
      <c r="E1056" s="1"/>
      <c r="F1056" s="6"/>
      <c r="G1056" s="1"/>
    </row>
    <row r="1057" spans="1:7" x14ac:dyDescent="0.25">
      <c r="A1057" s="1"/>
      <c r="B1057" s="1"/>
      <c r="C1057" s="1"/>
      <c r="D1057" s="1"/>
      <c r="E1057" s="1"/>
      <c r="F1057" s="6"/>
      <c r="G1057" s="1"/>
    </row>
    <row r="1058" spans="1:7" x14ac:dyDescent="0.25">
      <c r="A1058" s="1"/>
    </row>
    <row r="1060" spans="1:7" ht="51.75" customHeight="1" x14ac:dyDescent="0.25">
      <c r="B1060" s="1"/>
      <c r="C1060" s="1"/>
      <c r="D1060" s="1"/>
      <c r="E1060" s="1"/>
      <c r="G1060" s="1"/>
    </row>
    <row r="1061" spans="1:7" x14ac:dyDescent="0.25">
      <c r="A1061" s="1"/>
      <c r="B1061" s="1"/>
      <c r="C1061" s="1"/>
      <c r="D1061" s="1"/>
      <c r="E1061" s="1"/>
      <c r="G1061" s="1"/>
    </row>
    <row r="1062" spans="1:7" x14ac:dyDescent="0.25">
      <c r="A1062" s="1"/>
      <c r="B1062" s="1"/>
      <c r="C1062" s="1"/>
      <c r="D1062" s="1"/>
      <c r="E1062" s="1"/>
      <c r="F1062" s="6"/>
      <c r="G1062" s="1"/>
    </row>
    <row r="1063" spans="1:7" x14ac:dyDescent="0.25">
      <c r="A1063" s="1"/>
      <c r="B1063" s="1"/>
      <c r="C1063" s="1"/>
      <c r="D1063" s="1"/>
      <c r="E1063" s="1"/>
      <c r="F1063" s="6"/>
      <c r="G1063" s="1"/>
    </row>
    <row r="1064" spans="1:7" x14ac:dyDescent="0.25">
      <c r="A1064" s="1"/>
      <c r="B1064" s="1"/>
      <c r="C1064" s="1"/>
      <c r="D1064" s="1"/>
      <c r="E1064" s="1"/>
      <c r="G1064" s="1"/>
    </row>
    <row r="1065" spans="1:7" x14ac:dyDescent="0.25">
      <c r="A1065" s="1"/>
      <c r="B1065" s="1"/>
      <c r="C1065" s="1"/>
      <c r="D1065" s="1"/>
      <c r="E1065" s="1"/>
      <c r="G1065" s="1"/>
    </row>
    <row r="1066" spans="1:7" x14ac:dyDescent="0.25">
      <c r="A1066" s="1"/>
    </row>
    <row r="1067" spans="1:7" x14ac:dyDescent="0.25">
      <c r="B1067" s="1"/>
      <c r="C1067" s="1"/>
      <c r="D1067" s="1"/>
      <c r="E1067" s="1"/>
      <c r="F1067" s="6"/>
      <c r="G1067" s="1"/>
    </row>
    <row r="1068" spans="1:7" x14ac:dyDescent="0.25">
      <c r="A1068" s="1"/>
      <c r="B1068" s="1"/>
      <c r="C1068" s="1"/>
      <c r="D1068" s="1"/>
      <c r="E1068" s="1"/>
      <c r="F1068" s="6"/>
      <c r="G1068" s="1"/>
    </row>
    <row r="1069" spans="1:7" ht="50.25" customHeight="1" x14ac:dyDescent="0.25">
      <c r="A1069" s="1"/>
      <c r="B1069" s="1"/>
      <c r="C1069" s="1"/>
      <c r="D1069" s="1"/>
      <c r="E1069" s="1"/>
      <c r="G1069" s="1"/>
    </row>
    <row r="1070" spans="1:7" x14ac:dyDescent="0.25">
      <c r="A1070" s="1"/>
    </row>
    <row r="1071" spans="1:7" x14ac:dyDescent="0.25">
      <c r="B1071" s="1"/>
      <c r="C1071" s="1"/>
      <c r="D1071" s="1"/>
      <c r="E1071" s="1"/>
      <c r="F1071" s="6"/>
      <c r="G1071" s="1"/>
    </row>
    <row r="1072" spans="1:7" x14ac:dyDescent="0.25">
      <c r="A1072" s="1"/>
      <c r="B1072" s="1"/>
      <c r="C1072" s="1"/>
      <c r="D1072" s="1"/>
      <c r="E1072" s="1"/>
      <c r="F1072" s="6"/>
      <c r="G1072" s="1"/>
    </row>
    <row r="1073" spans="1:7" ht="51" customHeight="1" x14ac:dyDescent="0.25">
      <c r="A1073" s="1"/>
      <c r="B1073" s="1"/>
      <c r="C1073" s="1"/>
      <c r="D1073" s="1"/>
      <c r="E1073" s="1"/>
      <c r="G1073" s="1"/>
    </row>
    <row r="1074" spans="1:7" x14ac:dyDescent="0.25">
      <c r="A1074" s="1"/>
      <c r="B1074" s="1"/>
      <c r="C1074" s="1"/>
      <c r="D1074" s="1"/>
      <c r="E1074" s="1"/>
      <c r="F1074" s="6"/>
      <c r="G1074" s="1"/>
    </row>
    <row r="1075" spans="1:7" ht="41.25" customHeight="1" x14ac:dyDescent="0.25">
      <c r="A1075" s="1"/>
      <c r="B1075" s="1"/>
      <c r="C1075" s="1"/>
      <c r="D1075" s="1"/>
      <c r="E1075" s="1"/>
      <c r="F1075" s="6"/>
      <c r="G1075" s="1"/>
    </row>
    <row r="1076" spans="1:7" ht="23.25" customHeight="1" x14ac:dyDescent="0.25">
      <c r="A1076" s="1"/>
      <c r="B1076" s="1"/>
      <c r="C1076" s="1"/>
      <c r="D1076" s="1"/>
      <c r="E1076" s="1"/>
      <c r="F1076" s="6"/>
      <c r="G1076" s="1"/>
    </row>
    <row r="1077" spans="1:7" x14ac:dyDescent="0.25">
      <c r="A1077" s="1"/>
      <c r="B1077" s="1"/>
      <c r="C1077" s="1"/>
      <c r="D1077" s="1"/>
      <c r="E1077" s="1"/>
      <c r="G1077" s="1"/>
    </row>
    <row r="1078" spans="1:7" x14ac:dyDescent="0.25">
      <c r="A1078" s="1"/>
      <c r="B1078" s="1"/>
      <c r="C1078" s="1"/>
      <c r="D1078" s="1"/>
      <c r="E1078" s="1"/>
      <c r="F1078" s="6"/>
      <c r="G1078" s="1"/>
    </row>
    <row r="1079" spans="1:7" x14ac:dyDescent="0.25">
      <c r="A1079" s="1"/>
      <c r="B1079" s="1"/>
      <c r="C1079" s="1"/>
      <c r="D1079" s="1"/>
      <c r="E1079" s="1"/>
      <c r="F1079" s="6"/>
      <c r="G1079" s="1"/>
    </row>
    <row r="1080" spans="1:7" x14ac:dyDescent="0.25">
      <c r="A1080" s="1"/>
      <c r="B1080" s="1"/>
      <c r="C1080" s="1"/>
      <c r="D1080" s="1"/>
      <c r="E1080" s="1"/>
      <c r="F1080" s="6"/>
      <c r="G1080" s="1"/>
    </row>
    <row r="1081" spans="1:7" ht="50.25" customHeight="1" x14ac:dyDescent="0.25">
      <c r="A1081" s="1"/>
    </row>
    <row r="1082" spans="1:7" ht="22.5" customHeight="1" x14ac:dyDescent="0.25"/>
    <row r="1084" spans="1:7" x14ac:dyDescent="0.25">
      <c r="F1084" s="6"/>
    </row>
    <row r="1086" spans="1:7" ht="114" customHeight="1" x14ac:dyDescent="0.25">
      <c r="F1086" s="6"/>
    </row>
    <row r="1087" spans="1:7" ht="24.75" customHeight="1" x14ac:dyDescent="0.25">
      <c r="F1087" s="6"/>
    </row>
    <row r="1090" spans="1:7" ht="81.75" customHeight="1" x14ac:dyDescent="0.25"/>
    <row r="1091" spans="1:7" ht="22.5" customHeight="1" x14ac:dyDescent="0.25">
      <c r="A1091" s="1"/>
      <c r="B1091" s="1"/>
      <c r="C1091" s="1"/>
      <c r="D1091" s="1"/>
      <c r="E1091" s="1"/>
      <c r="F1091" s="1"/>
      <c r="G1091" s="1"/>
    </row>
    <row r="1093" spans="1:7" ht="28.5" customHeight="1" x14ac:dyDescent="0.25">
      <c r="A1093" s="1"/>
      <c r="B1093" s="1"/>
      <c r="C1093" s="1"/>
      <c r="D1093" s="1"/>
      <c r="E1093" s="1"/>
      <c r="F1093" s="1"/>
      <c r="G1093" s="1"/>
    </row>
    <row r="1094" spans="1:7" ht="130.5" customHeight="1" x14ac:dyDescent="0.25">
      <c r="A1094" s="1"/>
      <c r="B1094" s="1"/>
      <c r="C1094" s="1"/>
      <c r="D1094" s="1"/>
      <c r="E1094" s="1"/>
      <c r="F1094" s="1"/>
      <c r="G1094" s="1"/>
    </row>
    <row r="1095" spans="1:7" ht="24.75" customHeight="1" x14ac:dyDescent="0.25">
      <c r="A1095" s="1"/>
      <c r="B1095" s="1"/>
      <c r="C1095" s="1"/>
      <c r="D1095" s="1"/>
      <c r="E1095" s="1"/>
      <c r="F1095" s="1"/>
      <c r="G1095" s="1"/>
    </row>
    <row r="1097" spans="1:7" ht="24" customHeight="1" x14ac:dyDescent="0.25">
      <c r="A1097" s="1"/>
      <c r="B1097" s="1"/>
      <c r="C1097" s="1"/>
      <c r="D1097" s="1"/>
      <c r="E1097" s="1"/>
      <c r="F1097" s="1"/>
      <c r="G1097" s="1"/>
    </row>
    <row r="1098" spans="1:7" ht="80.25" customHeight="1" x14ac:dyDescent="0.25">
      <c r="A1098" s="1"/>
      <c r="B1098" s="1"/>
      <c r="C1098" s="1"/>
      <c r="D1098" s="1"/>
      <c r="E1098" s="1"/>
      <c r="F1098" s="1"/>
      <c r="G1098" s="1"/>
    </row>
    <row r="1099" spans="1:7" ht="21.75" customHeight="1" x14ac:dyDescent="0.25">
      <c r="A1099" s="1"/>
      <c r="B1099" s="1"/>
      <c r="C1099" s="1"/>
      <c r="D1099" s="1"/>
      <c r="E1099" s="1"/>
      <c r="F1099" s="1"/>
      <c r="G1099" s="1"/>
    </row>
    <row r="1103" spans="1:7" ht="45.75" customHeight="1" x14ac:dyDescent="0.25">
      <c r="A1103" s="1"/>
      <c r="B1103" s="1"/>
      <c r="C1103" s="1"/>
      <c r="D1103" s="1"/>
      <c r="E1103" s="1"/>
      <c r="F1103" s="1"/>
      <c r="G1103" s="1"/>
    </row>
    <row r="1105" spans="1:7" ht="51.75" customHeight="1" x14ac:dyDescent="0.25">
      <c r="A1105" s="1"/>
      <c r="B1105" s="1"/>
      <c r="C1105" s="1"/>
      <c r="D1105" s="1"/>
      <c r="E1105" s="1"/>
      <c r="F1105" s="1"/>
      <c r="G1105" s="1"/>
    </row>
    <row r="1106" spans="1:7" ht="51.75" customHeight="1" x14ac:dyDescent="0.25">
      <c r="A1106" s="1"/>
      <c r="B1106" s="1"/>
      <c r="C1106" s="1"/>
      <c r="D1106" s="1"/>
      <c r="E1106" s="1"/>
      <c r="F1106" s="1"/>
      <c r="G1106" s="1"/>
    </row>
    <row r="1109" spans="1:7" ht="47.25" customHeight="1" x14ac:dyDescent="0.25"/>
    <row r="1110" spans="1:7" ht="52.5" customHeight="1" x14ac:dyDescent="0.25"/>
    <row r="1115" spans="1:7" s="3" customFormat="1" x14ac:dyDescent="0.25">
      <c r="A1115" s="4"/>
      <c r="B1115" s="7"/>
      <c r="C1115" s="6"/>
      <c r="D1115" s="7"/>
      <c r="E1115" s="7"/>
      <c r="F1115" s="7"/>
      <c r="G1115" s="8"/>
    </row>
    <row r="1116" spans="1:7" s="3" customFormat="1" x14ac:dyDescent="0.25">
      <c r="A1116" s="4"/>
      <c r="B1116" s="7"/>
      <c r="C1116" s="6"/>
      <c r="D1116" s="7"/>
      <c r="E1116" s="7"/>
      <c r="F1116" s="7"/>
      <c r="G1116" s="8"/>
    </row>
    <row r="1117" spans="1:7" s="3" customFormat="1" x14ac:dyDescent="0.25">
      <c r="A1117" s="4"/>
      <c r="B1117" s="7"/>
      <c r="C1117" s="6"/>
      <c r="D1117" s="7"/>
      <c r="E1117" s="7"/>
      <c r="F1117" s="7"/>
      <c r="G1117" s="8"/>
    </row>
  </sheetData>
  <autoFilter ref="A13:O694"/>
  <mergeCells count="9">
    <mergeCell ref="A697:B697"/>
    <mergeCell ref="A698:B698"/>
    <mergeCell ref="F698:G698"/>
    <mergeCell ref="A9:G9"/>
    <mergeCell ref="A11:A12"/>
    <mergeCell ref="B11:F11"/>
    <mergeCell ref="G11:G12"/>
    <mergeCell ref="B12:E12"/>
    <mergeCell ref="A696:B696"/>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53" manualBreakCount="53">
    <brk id="14" max="6" man="1"/>
    <brk id="23" max="6" man="1"/>
    <brk id="29" max="6" man="1"/>
    <brk id="38" max="6" man="1"/>
    <brk id="50" max="6" man="1"/>
    <brk id="61" max="6" man="1"/>
    <brk id="73" max="6" man="1"/>
    <brk id="87" max="6" man="1"/>
    <brk id="97" max="6" man="1"/>
    <brk id="108" max="6" man="1"/>
    <brk id="118" max="6" man="1"/>
    <brk id="134" max="6" man="1"/>
    <brk id="146" max="6" man="1"/>
    <brk id="156" max="6" man="1"/>
    <brk id="168" max="6" man="1"/>
    <brk id="184" max="6" man="1"/>
    <brk id="212" max="6" man="1"/>
    <brk id="225" max="6" man="1"/>
    <brk id="239" max="6" man="1"/>
    <brk id="255" max="6" man="1"/>
    <brk id="266" max="6" man="1"/>
    <brk id="277" max="6" man="1"/>
    <brk id="287" max="6" man="1"/>
    <brk id="299" max="6" man="1"/>
    <brk id="314" max="6" man="1"/>
    <brk id="329" max="6" man="1"/>
    <brk id="341" max="6" man="1"/>
    <brk id="357" max="6" man="1"/>
    <brk id="366" max="6" man="1"/>
    <brk id="375" max="6" man="1"/>
    <brk id="383" max="6" man="1"/>
    <brk id="395" max="6" man="1"/>
    <brk id="407" max="6" man="1"/>
    <brk id="417" max="6" man="1"/>
    <brk id="431" max="6" man="1"/>
    <brk id="448" max="6" man="1"/>
    <brk id="461" max="6" man="1"/>
    <brk id="474" max="6" man="1"/>
    <brk id="487" max="6" man="1"/>
    <brk id="503" max="6" man="1"/>
    <brk id="516" max="6" man="1"/>
    <brk id="529" max="6" man="1"/>
    <brk id="542" max="6" man="1"/>
    <brk id="555" max="6" man="1"/>
    <brk id="567" max="6" man="1"/>
    <brk id="579" max="6" man="1"/>
    <brk id="594" max="6" man="1"/>
    <brk id="609" max="6" man="1"/>
    <brk id="624" max="6" man="1"/>
    <brk id="640" max="6" man="1"/>
    <brk id="652" max="6" man="1"/>
    <brk id="674" max="6" man="1"/>
    <brk id="68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O1123"/>
  <sheetViews>
    <sheetView showGridLines="0" tabSelected="1" view="pageBreakPreview" topLeftCell="A4" zoomScaleNormal="90" zoomScaleSheetLayoutView="100" workbookViewId="0">
      <selection activeCell="G652" sqref="G652"/>
    </sheetView>
  </sheetViews>
  <sheetFormatPr defaultColWidth="9.109375" defaultRowHeight="17.399999999999999" x14ac:dyDescent="0.25"/>
  <cols>
    <col min="1" max="1" width="80.109375" style="112" customWidth="1"/>
    <col min="2" max="2" width="7.5546875" style="94" customWidth="1"/>
    <col min="3" max="3" width="8.6640625" style="95" customWidth="1"/>
    <col min="4" max="4" width="7.109375" style="94" customWidth="1"/>
    <col min="5" max="5" width="7.44140625" style="94" customWidth="1"/>
    <col min="6" max="6" width="5.44140625" style="94" customWidth="1"/>
    <col min="7" max="7" width="15.33203125" style="96" customWidth="1"/>
    <col min="8" max="8" width="21.6640625" style="97" customWidth="1"/>
    <col min="9" max="9" width="10.33203125" style="97" customWidth="1"/>
    <col min="10" max="10" width="20.6640625" style="97" customWidth="1"/>
    <col min="11" max="11" width="4.44140625" style="97" customWidth="1"/>
    <col min="12" max="12" width="20.109375" style="97" customWidth="1"/>
    <col min="13" max="14" width="9.109375" style="97"/>
    <col min="15" max="15" width="16.109375" style="97" bestFit="1" customWidth="1"/>
    <col min="16" max="16384" width="9.109375" style="97"/>
  </cols>
  <sheetData>
    <row r="8" spans="1:15" ht="27" customHeight="1" x14ac:dyDescent="0.25"/>
    <row r="9" spans="1:15" ht="12" customHeight="1" x14ac:dyDescent="0.25"/>
    <row r="10" spans="1:15" ht="20.399999999999999" customHeight="1" x14ac:dyDescent="0.25"/>
    <row r="12" spans="1:15" ht="32.4" customHeight="1" x14ac:dyDescent="0.25"/>
    <row r="14" spans="1:15" ht="95.25" customHeight="1" x14ac:dyDescent="0.3">
      <c r="A14" s="128" t="s">
        <v>494</v>
      </c>
      <c r="B14" s="129"/>
      <c r="C14" s="129"/>
      <c r="D14" s="129"/>
      <c r="E14" s="129"/>
      <c r="F14" s="129"/>
      <c r="G14" s="129"/>
    </row>
    <row r="15" spans="1:15" ht="24" customHeight="1" x14ac:dyDescent="0.35">
      <c r="A15" s="113"/>
      <c r="B15" s="20"/>
      <c r="C15" s="21"/>
      <c r="D15" s="20"/>
      <c r="E15" s="20"/>
      <c r="F15" s="21"/>
      <c r="G15" s="22" t="s">
        <v>32</v>
      </c>
      <c r="K15" s="98"/>
    </row>
    <row r="16" spans="1:15" ht="24.75" customHeight="1" x14ac:dyDescent="0.25">
      <c r="A16" s="136" t="s">
        <v>14</v>
      </c>
      <c r="B16" s="130" t="s">
        <v>13</v>
      </c>
      <c r="C16" s="130"/>
      <c r="D16" s="130"/>
      <c r="E16" s="130"/>
      <c r="F16" s="130"/>
      <c r="G16" s="131" t="s">
        <v>38</v>
      </c>
      <c r="O16" s="99"/>
    </row>
    <row r="17" spans="1:12" x14ac:dyDescent="0.25">
      <c r="A17" s="137"/>
      <c r="B17" s="130" t="s">
        <v>11</v>
      </c>
      <c r="C17" s="130"/>
      <c r="D17" s="130"/>
      <c r="E17" s="130"/>
      <c r="F17" s="23" t="s">
        <v>12</v>
      </c>
      <c r="G17" s="131"/>
      <c r="L17" s="99"/>
    </row>
    <row r="18" spans="1:12" s="95" customFormat="1" x14ac:dyDescent="0.25">
      <c r="A18" s="116">
        <v>1</v>
      </c>
      <c r="B18" s="93">
        <v>2</v>
      </c>
      <c r="C18" s="93">
        <v>3</v>
      </c>
      <c r="D18" s="93">
        <v>4</v>
      </c>
      <c r="E18" s="93">
        <v>5</v>
      </c>
      <c r="F18" s="93">
        <v>6</v>
      </c>
      <c r="G18" s="24">
        <v>7</v>
      </c>
      <c r="J18" s="100"/>
      <c r="L18" s="101"/>
    </row>
    <row r="19" spans="1:12" x14ac:dyDescent="0.25">
      <c r="A19" s="27" t="s">
        <v>15</v>
      </c>
      <c r="B19" s="23"/>
      <c r="C19" s="93"/>
      <c r="D19" s="23"/>
      <c r="E19" s="23"/>
      <c r="F19" s="93"/>
      <c r="G19" s="15">
        <f>SUM(G20+G150+G189+G196+G259+G301+G349+G375+G396+G471+G516+G546+G571+G578+G591+G633+G637+G647+G675+G682+G696+G602+G456+G427+G693+G688)</f>
        <v>18291941.90000001</v>
      </c>
      <c r="J19" s="102"/>
      <c r="L19" s="99"/>
    </row>
    <row r="20" spans="1:12" s="98" customFormat="1" ht="14.25" customHeight="1" x14ac:dyDescent="0.25">
      <c r="A20" s="28" t="s">
        <v>364</v>
      </c>
      <c r="B20" s="18" t="s">
        <v>0</v>
      </c>
      <c r="C20" s="18"/>
      <c r="D20" s="18"/>
      <c r="E20" s="18"/>
      <c r="F20" s="14"/>
      <c r="G20" s="15">
        <f>SUM(G21)</f>
        <v>2793083.1</v>
      </c>
      <c r="J20" s="102"/>
    </row>
    <row r="21" spans="1:12" s="98" customFormat="1" ht="16.5" customHeight="1" x14ac:dyDescent="0.25">
      <c r="A21" s="28" t="s">
        <v>365</v>
      </c>
      <c r="B21" s="18" t="s">
        <v>0</v>
      </c>
      <c r="C21" s="18" t="s">
        <v>58</v>
      </c>
      <c r="D21" s="18"/>
      <c r="E21" s="18"/>
      <c r="F21" s="14"/>
      <c r="G21" s="15">
        <f>SUM(G22+G95+G61+G31+G70+G106+G119+G123+G138+G126+G131+G135+G143)</f>
        <v>2793083.1</v>
      </c>
    </row>
    <row r="22" spans="1:12" s="98" customFormat="1" ht="62.4" x14ac:dyDescent="0.25">
      <c r="A22" s="28" t="s">
        <v>425</v>
      </c>
      <c r="B22" s="18" t="s">
        <v>0</v>
      </c>
      <c r="C22" s="18" t="s">
        <v>58</v>
      </c>
      <c r="D22" s="18" t="s">
        <v>0</v>
      </c>
      <c r="E22" s="18"/>
      <c r="F22" s="14"/>
      <c r="G22" s="15">
        <f>SUM(G27+G25+G29+G23)</f>
        <v>435.39999999999958</v>
      </c>
    </row>
    <row r="23" spans="1:12" s="98" customFormat="1" ht="31.2" x14ac:dyDescent="0.25">
      <c r="A23" s="28" t="s">
        <v>318</v>
      </c>
      <c r="B23" s="18" t="s">
        <v>0</v>
      </c>
      <c r="C23" s="18" t="s">
        <v>58</v>
      </c>
      <c r="D23" s="18" t="s">
        <v>0</v>
      </c>
      <c r="E23" s="18" t="s">
        <v>317</v>
      </c>
      <c r="F23" s="14"/>
      <c r="G23" s="15">
        <f>G24</f>
        <v>435.4</v>
      </c>
    </row>
    <row r="24" spans="1:12" s="98" customFormat="1" ht="31.2" x14ac:dyDescent="0.25">
      <c r="A24" s="29" t="s">
        <v>121</v>
      </c>
      <c r="B24" s="18" t="s">
        <v>0</v>
      </c>
      <c r="C24" s="18" t="s">
        <v>58</v>
      </c>
      <c r="D24" s="18" t="s">
        <v>0</v>
      </c>
      <c r="E24" s="18" t="s">
        <v>317</v>
      </c>
      <c r="F24" s="14" t="s">
        <v>111</v>
      </c>
      <c r="G24" s="15">
        <v>435.4</v>
      </c>
    </row>
    <row r="25" spans="1:12" s="98" customFormat="1" ht="31.2" x14ac:dyDescent="0.25">
      <c r="A25" s="29" t="s">
        <v>323</v>
      </c>
      <c r="B25" s="18" t="s">
        <v>0</v>
      </c>
      <c r="C25" s="13" t="s">
        <v>58</v>
      </c>
      <c r="D25" s="13" t="s">
        <v>0</v>
      </c>
      <c r="E25" s="13" t="s">
        <v>259</v>
      </c>
      <c r="F25" s="14"/>
      <c r="G25" s="15">
        <f>SUM(G26)</f>
        <v>0</v>
      </c>
    </row>
    <row r="26" spans="1:12" s="98" customFormat="1" ht="31.2" x14ac:dyDescent="0.25">
      <c r="A26" s="29" t="s">
        <v>121</v>
      </c>
      <c r="B26" s="18" t="s">
        <v>0</v>
      </c>
      <c r="C26" s="13" t="s">
        <v>58</v>
      </c>
      <c r="D26" s="13" t="s">
        <v>0</v>
      </c>
      <c r="E26" s="13" t="s">
        <v>259</v>
      </c>
      <c r="F26" s="14" t="s">
        <v>111</v>
      </c>
      <c r="G26" s="15"/>
    </row>
    <row r="27" spans="1:12" s="98" customFormat="1" ht="93.6" x14ac:dyDescent="0.25">
      <c r="A27" s="29" t="s">
        <v>344</v>
      </c>
      <c r="B27" s="13" t="s">
        <v>0</v>
      </c>
      <c r="C27" s="13" t="s">
        <v>58</v>
      </c>
      <c r="D27" s="13" t="s">
        <v>0</v>
      </c>
      <c r="E27" s="13" t="s">
        <v>284</v>
      </c>
      <c r="F27" s="14"/>
      <c r="G27" s="15">
        <f>SUM(G28)</f>
        <v>0</v>
      </c>
    </row>
    <row r="28" spans="1:12" s="98" customFormat="1" ht="35.25" customHeight="1" x14ac:dyDescent="0.25">
      <c r="A28" s="29" t="s">
        <v>121</v>
      </c>
      <c r="B28" s="13" t="s">
        <v>0</v>
      </c>
      <c r="C28" s="13" t="s">
        <v>58</v>
      </c>
      <c r="D28" s="13" t="s">
        <v>0</v>
      </c>
      <c r="E28" s="13" t="s">
        <v>284</v>
      </c>
      <c r="F28" s="13" t="s">
        <v>111</v>
      </c>
      <c r="G28" s="15"/>
    </row>
    <row r="29" spans="1:12" s="98" customFormat="1" ht="93.6" x14ac:dyDescent="0.25">
      <c r="A29" s="29" t="s">
        <v>244</v>
      </c>
      <c r="B29" s="13" t="s">
        <v>0</v>
      </c>
      <c r="C29" s="13" t="s">
        <v>58</v>
      </c>
      <c r="D29" s="13" t="s">
        <v>0</v>
      </c>
      <c r="E29" s="13" t="s">
        <v>243</v>
      </c>
      <c r="F29" s="13"/>
      <c r="G29" s="15">
        <f>G30</f>
        <v>-3.979039320256561E-13</v>
      </c>
    </row>
    <row r="30" spans="1:12" s="98" customFormat="1" ht="32.4" customHeight="1" x14ac:dyDescent="0.25">
      <c r="A30" s="29" t="s">
        <v>121</v>
      </c>
      <c r="B30" s="13" t="s">
        <v>0</v>
      </c>
      <c r="C30" s="13" t="s">
        <v>58</v>
      </c>
      <c r="D30" s="13" t="s">
        <v>0</v>
      </c>
      <c r="E30" s="13" t="s">
        <v>243</v>
      </c>
      <c r="F30" s="13" t="s">
        <v>111</v>
      </c>
      <c r="G30" s="15">
        <f>14283-13788.6-323.1-171.3</f>
        <v>-3.979039320256561E-13</v>
      </c>
    </row>
    <row r="31" spans="1:12" ht="46.8" x14ac:dyDescent="0.25">
      <c r="A31" s="28" t="s">
        <v>85</v>
      </c>
      <c r="B31" s="18" t="s">
        <v>0</v>
      </c>
      <c r="C31" s="18" t="s">
        <v>58</v>
      </c>
      <c r="D31" s="18" t="s">
        <v>1</v>
      </c>
      <c r="E31" s="18"/>
      <c r="F31" s="14"/>
      <c r="G31" s="15">
        <f>SUM(G36+G54+G58+G32+G48+G46+G50+G44+G52+G42)</f>
        <v>2355862.6</v>
      </c>
    </row>
    <row r="32" spans="1:12" ht="21" customHeight="1" x14ac:dyDescent="0.25">
      <c r="A32" s="28" t="s">
        <v>105</v>
      </c>
      <c r="B32" s="18" t="s">
        <v>0</v>
      </c>
      <c r="C32" s="18" t="s">
        <v>58</v>
      </c>
      <c r="D32" s="18" t="s">
        <v>1</v>
      </c>
      <c r="E32" s="18" t="s">
        <v>41</v>
      </c>
      <c r="F32" s="14"/>
      <c r="G32" s="15">
        <f>SUM(G33:G35)</f>
        <v>8603.5999999999985</v>
      </c>
    </row>
    <row r="33" spans="1:7" ht="31.2" x14ac:dyDescent="0.25">
      <c r="A33" s="29" t="s">
        <v>18</v>
      </c>
      <c r="B33" s="18" t="s">
        <v>0</v>
      </c>
      <c r="C33" s="18" t="s">
        <v>58</v>
      </c>
      <c r="D33" s="18" t="s">
        <v>1</v>
      </c>
      <c r="E33" s="18" t="s">
        <v>41</v>
      </c>
      <c r="F33" s="14" t="s">
        <v>19</v>
      </c>
      <c r="G33" s="15">
        <v>8593.7999999999993</v>
      </c>
    </row>
    <row r="34" spans="1:7" s="98" customFormat="1" ht="33" customHeight="1" x14ac:dyDescent="0.25">
      <c r="A34" s="29" t="s">
        <v>115</v>
      </c>
      <c r="B34" s="18" t="s">
        <v>0</v>
      </c>
      <c r="C34" s="18" t="s">
        <v>58</v>
      </c>
      <c r="D34" s="18" t="s">
        <v>1</v>
      </c>
      <c r="E34" s="18" t="s">
        <v>41</v>
      </c>
      <c r="F34" s="14" t="s">
        <v>20</v>
      </c>
      <c r="G34" s="15">
        <v>8.8000000000000007</v>
      </c>
    </row>
    <row r="35" spans="1:7" s="98" customFormat="1" ht="19.2" customHeight="1" x14ac:dyDescent="0.25">
      <c r="A35" s="29" t="s">
        <v>21</v>
      </c>
      <c r="B35" s="18" t="s">
        <v>0</v>
      </c>
      <c r="C35" s="18" t="s">
        <v>58</v>
      </c>
      <c r="D35" s="18" t="s">
        <v>1</v>
      </c>
      <c r="E35" s="18" t="s">
        <v>41</v>
      </c>
      <c r="F35" s="14" t="s">
        <v>22</v>
      </c>
      <c r="G35" s="15">
        <v>1</v>
      </c>
    </row>
    <row r="36" spans="1:7" s="98" customFormat="1" ht="46.8" x14ac:dyDescent="0.25">
      <c r="A36" s="28" t="s">
        <v>87</v>
      </c>
      <c r="B36" s="18" t="s">
        <v>0</v>
      </c>
      <c r="C36" s="18" t="s">
        <v>58</v>
      </c>
      <c r="D36" s="18" t="s">
        <v>1</v>
      </c>
      <c r="E36" s="18" t="s">
        <v>51</v>
      </c>
      <c r="F36" s="14"/>
      <c r="G36" s="15">
        <f>SUM(G37:G41)</f>
        <v>655163.30000000005</v>
      </c>
    </row>
    <row r="37" spans="1:7" s="98" customFormat="1" ht="33" customHeight="1" x14ac:dyDescent="0.25">
      <c r="A37" s="29" t="s">
        <v>18</v>
      </c>
      <c r="B37" s="18" t="s">
        <v>0</v>
      </c>
      <c r="C37" s="18" t="s">
        <v>58</v>
      </c>
      <c r="D37" s="18" t="s">
        <v>1</v>
      </c>
      <c r="E37" s="18" t="s">
        <v>51</v>
      </c>
      <c r="F37" s="14" t="s">
        <v>19</v>
      </c>
      <c r="G37" s="15">
        <v>85901.9</v>
      </c>
    </row>
    <row r="38" spans="1:7" s="98" customFormat="1" ht="31.2" customHeight="1" x14ac:dyDescent="0.25">
      <c r="A38" s="29" t="s">
        <v>115</v>
      </c>
      <c r="B38" s="18" t="s">
        <v>0</v>
      </c>
      <c r="C38" s="18" t="s">
        <v>58</v>
      </c>
      <c r="D38" s="18" t="s">
        <v>1</v>
      </c>
      <c r="E38" s="18" t="s">
        <v>51</v>
      </c>
      <c r="F38" s="14" t="s">
        <v>20</v>
      </c>
      <c r="G38" s="15">
        <f>11263.4+176.3</f>
        <v>11439.699999999999</v>
      </c>
    </row>
    <row r="39" spans="1:7" s="98" customFormat="1" ht="20.399999999999999" customHeight="1" x14ac:dyDescent="0.25">
      <c r="A39" s="29" t="s">
        <v>117</v>
      </c>
      <c r="B39" s="18" t="s">
        <v>0</v>
      </c>
      <c r="C39" s="18" t="s">
        <v>58</v>
      </c>
      <c r="D39" s="18" t="s">
        <v>1</v>
      </c>
      <c r="E39" s="18" t="s">
        <v>51</v>
      </c>
      <c r="F39" s="14" t="s">
        <v>109</v>
      </c>
      <c r="G39" s="15"/>
    </row>
    <row r="40" spans="1:7" s="98" customFormat="1" ht="31.95" customHeight="1" x14ac:dyDescent="0.25">
      <c r="A40" s="29" t="s">
        <v>121</v>
      </c>
      <c r="B40" s="18" t="s">
        <v>0</v>
      </c>
      <c r="C40" s="18" t="s">
        <v>58</v>
      </c>
      <c r="D40" s="18" t="s">
        <v>1</v>
      </c>
      <c r="E40" s="18" t="s">
        <v>51</v>
      </c>
      <c r="F40" s="14" t="s">
        <v>111</v>
      </c>
      <c r="G40" s="15">
        <f>306836+219673.9+30222.9+1012</f>
        <v>557744.80000000005</v>
      </c>
    </row>
    <row r="41" spans="1:7" s="98" customFormat="1" ht="18" customHeight="1" x14ac:dyDescent="0.25">
      <c r="A41" s="29" t="s">
        <v>21</v>
      </c>
      <c r="B41" s="18" t="s">
        <v>0</v>
      </c>
      <c r="C41" s="18" t="s">
        <v>58</v>
      </c>
      <c r="D41" s="18" t="s">
        <v>1</v>
      </c>
      <c r="E41" s="18" t="s">
        <v>51</v>
      </c>
      <c r="F41" s="14" t="s">
        <v>22</v>
      </c>
      <c r="G41" s="15">
        <v>76.900000000000006</v>
      </c>
    </row>
    <row r="42" spans="1:7" ht="16.2" customHeight="1" x14ac:dyDescent="0.25">
      <c r="A42" s="29" t="s">
        <v>276</v>
      </c>
      <c r="B42" s="18" t="s">
        <v>0</v>
      </c>
      <c r="C42" s="18" t="s">
        <v>58</v>
      </c>
      <c r="D42" s="18" t="s">
        <v>1</v>
      </c>
      <c r="E42" s="18" t="s">
        <v>183</v>
      </c>
      <c r="F42" s="14"/>
      <c r="G42" s="15">
        <f>G43</f>
        <v>3376.2</v>
      </c>
    </row>
    <row r="43" spans="1:7" ht="31.2" x14ac:dyDescent="0.25">
      <c r="A43" s="29" t="s">
        <v>121</v>
      </c>
      <c r="B43" s="18" t="s">
        <v>0</v>
      </c>
      <c r="C43" s="18" t="s">
        <v>58</v>
      </c>
      <c r="D43" s="18" t="s">
        <v>1</v>
      </c>
      <c r="E43" s="18" t="s">
        <v>183</v>
      </c>
      <c r="F43" s="14" t="s">
        <v>111</v>
      </c>
      <c r="G43" s="15">
        <f>1111+577.1+733.9+350+377.1+227.1</f>
        <v>3376.2</v>
      </c>
    </row>
    <row r="44" spans="1:7" ht="16.95" customHeight="1" x14ac:dyDescent="0.25">
      <c r="A44" s="29" t="s">
        <v>228</v>
      </c>
      <c r="B44" s="13" t="s">
        <v>0</v>
      </c>
      <c r="C44" s="25">
        <v>1</v>
      </c>
      <c r="D44" s="18" t="s">
        <v>1</v>
      </c>
      <c r="E44" s="13" t="s">
        <v>229</v>
      </c>
      <c r="F44" s="13"/>
      <c r="G44" s="15">
        <f>SUM(G45)</f>
        <v>24</v>
      </c>
    </row>
    <row r="45" spans="1:7" ht="32.4" customHeight="1" x14ac:dyDescent="0.25">
      <c r="A45" s="29" t="s">
        <v>115</v>
      </c>
      <c r="B45" s="13" t="s">
        <v>0</v>
      </c>
      <c r="C45" s="25">
        <v>1</v>
      </c>
      <c r="D45" s="18" t="s">
        <v>1</v>
      </c>
      <c r="E45" s="13" t="s">
        <v>229</v>
      </c>
      <c r="F45" s="13" t="s">
        <v>20</v>
      </c>
      <c r="G45" s="15">
        <v>24</v>
      </c>
    </row>
    <row r="46" spans="1:7" ht="16.95" customHeight="1" x14ac:dyDescent="0.25">
      <c r="A46" s="29" t="s">
        <v>234</v>
      </c>
      <c r="B46" s="13" t="s">
        <v>0</v>
      </c>
      <c r="C46" s="13" t="s">
        <v>58</v>
      </c>
      <c r="D46" s="18" t="s">
        <v>1</v>
      </c>
      <c r="E46" s="13" t="s">
        <v>235</v>
      </c>
      <c r="F46" s="14"/>
      <c r="G46" s="15">
        <f>SUM(G47)</f>
        <v>21.5</v>
      </c>
    </row>
    <row r="47" spans="1:7" ht="28.2" customHeight="1" x14ac:dyDescent="0.25">
      <c r="A47" s="29" t="s">
        <v>115</v>
      </c>
      <c r="B47" s="13" t="s">
        <v>0</v>
      </c>
      <c r="C47" s="13" t="s">
        <v>58</v>
      </c>
      <c r="D47" s="18" t="s">
        <v>1</v>
      </c>
      <c r="E47" s="13" t="s">
        <v>235</v>
      </c>
      <c r="F47" s="14" t="s">
        <v>20</v>
      </c>
      <c r="G47" s="15">
        <v>21.5</v>
      </c>
    </row>
    <row r="48" spans="1:7" ht="17.399999999999999" customHeight="1" x14ac:dyDescent="0.25">
      <c r="A48" s="29" t="s">
        <v>211</v>
      </c>
      <c r="B48" s="14" t="s">
        <v>0</v>
      </c>
      <c r="C48" s="16">
        <v>1</v>
      </c>
      <c r="D48" s="18" t="s">
        <v>1</v>
      </c>
      <c r="E48" s="13" t="s">
        <v>212</v>
      </c>
      <c r="F48" s="14"/>
      <c r="G48" s="15">
        <f>G49</f>
        <v>0</v>
      </c>
    </row>
    <row r="49" spans="1:7" ht="30.6" customHeight="1" x14ac:dyDescent="0.25">
      <c r="A49" s="29" t="s">
        <v>18</v>
      </c>
      <c r="B49" s="14" t="s">
        <v>0</v>
      </c>
      <c r="C49" s="16">
        <v>1</v>
      </c>
      <c r="D49" s="18" t="s">
        <v>1</v>
      </c>
      <c r="E49" s="13" t="s">
        <v>212</v>
      </c>
      <c r="F49" s="14" t="s">
        <v>19</v>
      </c>
      <c r="G49" s="15"/>
    </row>
    <row r="50" spans="1:7" ht="140.4" x14ac:dyDescent="0.25">
      <c r="A50" s="30" t="s">
        <v>355</v>
      </c>
      <c r="B50" s="18" t="s">
        <v>0</v>
      </c>
      <c r="C50" s="18" t="s">
        <v>58</v>
      </c>
      <c r="D50" s="18" t="s">
        <v>1</v>
      </c>
      <c r="E50" s="14" t="s">
        <v>312</v>
      </c>
      <c r="F50" s="14"/>
      <c r="G50" s="15">
        <f>G51</f>
        <v>0</v>
      </c>
    </row>
    <row r="51" spans="1:7" ht="33" customHeight="1" x14ac:dyDescent="0.25">
      <c r="A51" s="30" t="s">
        <v>121</v>
      </c>
      <c r="B51" s="18" t="s">
        <v>0</v>
      </c>
      <c r="C51" s="18" t="s">
        <v>58</v>
      </c>
      <c r="D51" s="18" t="s">
        <v>1</v>
      </c>
      <c r="E51" s="14" t="s">
        <v>312</v>
      </c>
      <c r="F51" s="14" t="s">
        <v>111</v>
      </c>
      <c r="G51" s="15">
        <f>50465.5+50996.8-101462.3</f>
        <v>0</v>
      </c>
    </row>
    <row r="52" spans="1:7" ht="109.5" customHeight="1" x14ac:dyDescent="0.25">
      <c r="A52" s="28" t="s">
        <v>351</v>
      </c>
      <c r="B52" s="18" t="s">
        <v>0</v>
      </c>
      <c r="C52" s="18" t="s">
        <v>58</v>
      </c>
      <c r="D52" s="18" t="s">
        <v>1</v>
      </c>
      <c r="E52" s="18" t="s">
        <v>352</v>
      </c>
      <c r="F52" s="14"/>
      <c r="G52" s="15">
        <f>SUM(G53)</f>
        <v>0</v>
      </c>
    </row>
    <row r="53" spans="1:7" ht="33" customHeight="1" x14ac:dyDescent="0.25">
      <c r="A53" s="30" t="s">
        <v>121</v>
      </c>
      <c r="B53" s="18" t="s">
        <v>0</v>
      </c>
      <c r="C53" s="18" t="s">
        <v>58</v>
      </c>
      <c r="D53" s="18" t="s">
        <v>1</v>
      </c>
      <c r="E53" s="18" t="s">
        <v>352</v>
      </c>
      <c r="F53" s="14" t="s">
        <v>111</v>
      </c>
      <c r="G53" s="15"/>
    </row>
    <row r="54" spans="1:7" ht="61.95" customHeight="1" x14ac:dyDescent="0.25">
      <c r="A54" s="28" t="s">
        <v>186</v>
      </c>
      <c r="B54" s="18" t="s">
        <v>0</v>
      </c>
      <c r="C54" s="18" t="s">
        <v>58</v>
      </c>
      <c r="D54" s="18" t="s">
        <v>1</v>
      </c>
      <c r="E54" s="18" t="s">
        <v>92</v>
      </c>
      <c r="F54" s="14"/>
      <c r="G54" s="15">
        <f>SUM(G55:G57)</f>
        <v>15346</v>
      </c>
    </row>
    <row r="55" spans="1:7" ht="33.6" customHeight="1" x14ac:dyDescent="0.25">
      <c r="A55" s="29" t="s">
        <v>18</v>
      </c>
      <c r="B55" s="18" t="s">
        <v>0</v>
      </c>
      <c r="C55" s="18" t="s">
        <v>58</v>
      </c>
      <c r="D55" s="18" t="s">
        <v>1</v>
      </c>
      <c r="E55" s="18" t="s">
        <v>92</v>
      </c>
      <c r="F55" s="14" t="s">
        <v>19</v>
      </c>
      <c r="G55" s="15">
        <v>73.2</v>
      </c>
    </row>
    <row r="56" spans="1:7" ht="34.950000000000003" customHeight="1" x14ac:dyDescent="0.25">
      <c r="A56" s="29" t="s">
        <v>107</v>
      </c>
      <c r="B56" s="18" t="s">
        <v>0</v>
      </c>
      <c r="C56" s="18" t="s">
        <v>58</v>
      </c>
      <c r="D56" s="18" t="s">
        <v>1</v>
      </c>
      <c r="E56" s="18" t="s">
        <v>92</v>
      </c>
      <c r="F56" s="14" t="s">
        <v>20</v>
      </c>
      <c r="G56" s="15">
        <v>153.5</v>
      </c>
    </row>
    <row r="57" spans="1:7" ht="20.399999999999999" customHeight="1" x14ac:dyDescent="0.25">
      <c r="A57" s="29" t="s">
        <v>108</v>
      </c>
      <c r="B57" s="18" t="s">
        <v>0</v>
      </c>
      <c r="C57" s="18" t="s">
        <v>58</v>
      </c>
      <c r="D57" s="18" t="s">
        <v>1</v>
      </c>
      <c r="E57" s="18" t="s">
        <v>92</v>
      </c>
      <c r="F57" s="14" t="s">
        <v>109</v>
      </c>
      <c r="G57" s="15">
        <v>15119.3</v>
      </c>
    </row>
    <row r="58" spans="1:7" ht="63.6" customHeight="1" x14ac:dyDescent="0.25">
      <c r="A58" s="28" t="s">
        <v>187</v>
      </c>
      <c r="B58" s="18" t="s">
        <v>0</v>
      </c>
      <c r="C58" s="18" t="s">
        <v>58</v>
      </c>
      <c r="D58" s="18" t="s">
        <v>1</v>
      </c>
      <c r="E58" s="18" t="s">
        <v>86</v>
      </c>
      <c r="F58" s="14"/>
      <c r="G58" s="15">
        <f>SUM(G59:G60)</f>
        <v>1673328</v>
      </c>
    </row>
    <row r="59" spans="1:7" ht="49.2" customHeight="1" x14ac:dyDescent="0.25">
      <c r="A59" s="29" t="s">
        <v>113</v>
      </c>
      <c r="B59" s="18" t="s">
        <v>0</v>
      </c>
      <c r="C59" s="18" t="s">
        <v>58</v>
      </c>
      <c r="D59" s="18" t="s">
        <v>1</v>
      </c>
      <c r="E59" s="18" t="s">
        <v>86</v>
      </c>
      <c r="F59" s="14" t="s">
        <v>19</v>
      </c>
      <c r="G59" s="15">
        <f>8773.5+16038.5-335-910.4</f>
        <v>23566.6</v>
      </c>
    </row>
    <row r="60" spans="1:7" ht="30.75" customHeight="1" x14ac:dyDescent="0.25">
      <c r="A60" s="29" t="s">
        <v>110</v>
      </c>
      <c r="B60" s="18" t="s">
        <v>0</v>
      </c>
      <c r="C60" s="18" t="s">
        <v>58</v>
      </c>
      <c r="D60" s="18" t="s">
        <v>1</v>
      </c>
      <c r="E60" s="18" t="s">
        <v>86</v>
      </c>
      <c r="F60" s="14" t="s">
        <v>111</v>
      </c>
      <c r="G60" s="15">
        <f>584902.5+1057940.8+11295.2+335-5622.5+910.4</f>
        <v>1649761.4</v>
      </c>
    </row>
    <row r="61" spans="1:7" s="98" customFormat="1" ht="32.25" customHeight="1" x14ac:dyDescent="0.25">
      <c r="A61" s="28" t="s">
        <v>99</v>
      </c>
      <c r="B61" s="18" t="s">
        <v>0</v>
      </c>
      <c r="C61" s="18" t="s">
        <v>58</v>
      </c>
      <c r="D61" s="18" t="s">
        <v>2</v>
      </c>
      <c r="E61" s="18"/>
      <c r="F61" s="14"/>
      <c r="G61" s="15">
        <f>SUM(G62+G66)</f>
        <v>2339.1</v>
      </c>
    </row>
    <row r="62" spans="1:7" s="98" customFormat="1" ht="19.5" customHeight="1" x14ac:dyDescent="0.25">
      <c r="A62" s="28" t="s">
        <v>366</v>
      </c>
      <c r="B62" s="18" t="s">
        <v>0</v>
      </c>
      <c r="C62" s="18" t="s">
        <v>58</v>
      </c>
      <c r="D62" s="18" t="s">
        <v>2</v>
      </c>
      <c r="E62" s="18" t="s">
        <v>100</v>
      </c>
      <c r="F62" s="14"/>
      <c r="G62" s="15">
        <f>SUM(G63:G65)</f>
        <v>1199.8</v>
      </c>
    </row>
    <row r="63" spans="1:7" s="98" customFormat="1" ht="49.2" customHeight="1" x14ac:dyDescent="0.25">
      <c r="A63" s="29" t="s">
        <v>113</v>
      </c>
      <c r="B63" s="18" t="s">
        <v>0</v>
      </c>
      <c r="C63" s="18" t="s">
        <v>58</v>
      </c>
      <c r="D63" s="18" t="s">
        <v>2</v>
      </c>
      <c r="E63" s="18" t="s">
        <v>100</v>
      </c>
      <c r="F63" s="14" t="s">
        <v>19</v>
      </c>
      <c r="G63" s="15"/>
    </row>
    <row r="64" spans="1:7" s="98" customFormat="1" ht="31.2" x14ac:dyDescent="0.25">
      <c r="A64" s="29" t="s">
        <v>115</v>
      </c>
      <c r="B64" s="18" t="s">
        <v>0</v>
      </c>
      <c r="C64" s="18" t="s">
        <v>58</v>
      </c>
      <c r="D64" s="18" t="s">
        <v>2</v>
      </c>
      <c r="E64" s="18" t="s">
        <v>100</v>
      </c>
      <c r="F64" s="14" t="s">
        <v>20</v>
      </c>
      <c r="G64" s="15"/>
    </row>
    <row r="65" spans="1:7" s="98" customFormat="1" ht="31.2" x14ac:dyDescent="0.25">
      <c r="A65" s="29" t="s">
        <v>121</v>
      </c>
      <c r="B65" s="18" t="s">
        <v>0</v>
      </c>
      <c r="C65" s="18" t="s">
        <v>58</v>
      </c>
      <c r="D65" s="18" t="s">
        <v>2</v>
      </c>
      <c r="E65" s="18" t="s">
        <v>100</v>
      </c>
      <c r="F65" s="14" t="s">
        <v>111</v>
      </c>
      <c r="G65" s="15">
        <v>1199.8</v>
      </c>
    </row>
    <row r="66" spans="1:7" s="98" customFormat="1" ht="62.4" x14ac:dyDescent="0.25">
      <c r="A66" s="29" t="s">
        <v>136</v>
      </c>
      <c r="B66" s="18" t="s">
        <v>0</v>
      </c>
      <c r="C66" s="18" t="s">
        <v>58</v>
      </c>
      <c r="D66" s="18" t="s">
        <v>2</v>
      </c>
      <c r="E66" s="18" t="s">
        <v>135</v>
      </c>
      <c r="F66" s="14"/>
      <c r="G66" s="15">
        <f>G67+G69+G68</f>
        <v>1139.3</v>
      </c>
    </row>
    <row r="67" spans="1:7" s="98" customFormat="1" ht="48" customHeight="1" x14ac:dyDescent="0.25">
      <c r="A67" s="29" t="s">
        <v>113</v>
      </c>
      <c r="B67" s="18" t="s">
        <v>0</v>
      </c>
      <c r="C67" s="18" t="s">
        <v>58</v>
      </c>
      <c r="D67" s="18" t="s">
        <v>2</v>
      </c>
      <c r="E67" s="18" t="s">
        <v>135</v>
      </c>
      <c r="F67" s="14" t="s">
        <v>19</v>
      </c>
      <c r="G67" s="15">
        <v>436</v>
      </c>
    </row>
    <row r="68" spans="1:7" s="98" customFormat="1" ht="34.200000000000003" customHeight="1" x14ac:dyDescent="0.25">
      <c r="A68" s="29" t="s">
        <v>115</v>
      </c>
      <c r="B68" s="18" t="s">
        <v>0</v>
      </c>
      <c r="C68" s="18" t="s">
        <v>58</v>
      </c>
      <c r="D68" s="18" t="s">
        <v>2</v>
      </c>
      <c r="E68" s="18" t="s">
        <v>135</v>
      </c>
      <c r="F68" s="14" t="s">
        <v>20</v>
      </c>
      <c r="G68" s="15"/>
    </row>
    <row r="69" spans="1:7" s="98" customFormat="1" ht="34.5" customHeight="1" x14ac:dyDescent="0.25">
      <c r="A69" s="29" t="s">
        <v>121</v>
      </c>
      <c r="B69" s="18" t="s">
        <v>0</v>
      </c>
      <c r="C69" s="18" t="s">
        <v>58</v>
      </c>
      <c r="D69" s="18" t="s">
        <v>2</v>
      </c>
      <c r="E69" s="18" t="s">
        <v>135</v>
      </c>
      <c r="F69" s="14" t="s">
        <v>111</v>
      </c>
      <c r="G69" s="15">
        <f>703.3</f>
        <v>703.3</v>
      </c>
    </row>
    <row r="70" spans="1:7" ht="18.75" customHeight="1" x14ac:dyDescent="0.25">
      <c r="A70" s="28" t="s">
        <v>88</v>
      </c>
      <c r="B70" s="18" t="s">
        <v>0</v>
      </c>
      <c r="C70" s="18" t="s">
        <v>58</v>
      </c>
      <c r="D70" s="18" t="s">
        <v>3</v>
      </c>
      <c r="E70" s="13"/>
      <c r="F70" s="14"/>
      <c r="G70" s="15">
        <f>SUM(G73+G83+G75+G77+G89+G86+G93+G79+G81+G71+G91)</f>
        <v>211007.3</v>
      </c>
    </row>
    <row r="71" spans="1:7" ht="50.4" customHeight="1" x14ac:dyDescent="0.25">
      <c r="A71" s="28" t="s">
        <v>561</v>
      </c>
      <c r="B71" s="18" t="s">
        <v>0</v>
      </c>
      <c r="C71" s="18" t="s">
        <v>58</v>
      </c>
      <c r="D71" s="18" t="s">
        <v>3</v>
      </c>
      <c r="E71" s="13" t="s">
        <v>559</v>
      </c>
      <c r="F71" s="14"/>
      <c r="G71" s="15">
        <f>G72</f>
        <v>34323</v>
      </c>
    </row>
    <row r="72" spans="1:7" ht="31.95" customHeight="1" x14ac:dyDescent="0.25">
      <c r="A72" s="28" t="s">
        <v>121</v>
      </c>
      <c r="B72" s="18" t="s">
        <v>0</v>
      </c>
      <c r="C72" s="18" t="s">
        <v>58</v>
      </c>
      <c r="D72" s="18" t="s">
        <v>3</v>
      </c>
      <c r="E72" s="13" t="s">
        <v>559</v>
      </c>
      <c r="F72" s="14" t="s">
        <v>111</v>
      </c>
      <c r="G72" s="15">
        <f>17161.5+17161.5</f>
        <v>34323</v>
      </c>
    </row>
    <row r="73" spans="1:7" ht="33.6" customHeight="1" x14ac:dyDescent="0.25">
      <c r="A73" s="32" t="s">
        <v>141</v>
      </c>
      <c r="B73" s="18" t="s">
        <v>0</v>
      </c>
      <c r="C73" s="18" t="s">
        <v>58</v>
      </c>
      <c r="D73" s="18" t="s">
        <v>3</v>
      </c>
      <c r="E73" s="18" t="s">
        <v>89</v>
      </c>
      <c r="F73" s="14"/>
      <c r="G73" s="15">
        <f>SUM(G74:G74)</f>
        <v>3757</v>
      </c>
    </row>
    <row r="74" spans="1:7" ht="33.6" customHeight="1" x14ac:dyDescent="0.25">
      <c r="A74" s="29" t="s">
        <v>110</v>
      </c>
      <c r="B74" s="18" t="s">
        <v>0</v>
      </c>
      <c r="C74" s="18" t="s">
        <v>58</v>
      </c>
      <c r="D74" s="18" t="s">
        <v>3</v>
      </c>
      <c r="E74" s="18" t="s">
        <v>89</v>
      </c>
      <c r="F74" s="14" t="s">
        <v>111</v>
      </c>
      <c r="G74" s="15">
        <f>1878.5+1878.5</f>
        <v>3757</v>
      </c>
    </row>
    <row r="75" spans="1:7" ht="34.200000000000003" customHeight="1" x14ac:dyDescent="0.25">
      <c r="A75" s="32" t="s">
        <v>153</v>
      </c>
      <c r="B75" s="18" t="s">
        <v>0</v>
      </c>
      <c r="C75" s="18" t="s">
        <v>58</v>
      </c>
      <c r="D75" s="18" t="s">
        <v>3</v>
      </c>
      <c r="E75" s="18" t="s">
        <v>142</v>
      </c>
      <c r="F75" s="14"/>
      <c r="G75" s="15">
        <f>SUM(G76)</f>
        <v>22840.699999999997</v>
      </c>
    </row>
    <row r="76" spans="1:7" ht="33" customHeight="1" x14ac:dyDescent="0.25">
      <c r="A76" s="29" t="s">
        <v>110</v>
      </c>
      <c r="B76" s="18" t="s">
        <v>0</v>
      </c>
      <c r="C76" s="18" t="s">
        <v>58</v>
      </c>
      <c r="D76" s="18" t="s">
        <v>3</v>
      </c>
      <c r="E76" s="18" t="s">
        <v>142</v>
      </c>
      <c r="F76" s="14" t="s">
        <v>111</v>
      </c>
      <c r="G76" s="15">
        <f>11420.3+11420.4</f>
        <v>22840.699999999997</v>
      </c>
    </row>
    <row r="77" spans="1:7" ht="82.5" customHeight="1" x14ac:dyDescent="0.25">
      <c r="A77" s="29" t="s">
        <v>207</v>
      </c>
      <c r="B77" s="18" t="s">
        <v>0</v>
      </c>
      <c r="C77" s="18" t="s">
        <v>58</v>
      </c>
      <c r="D77" s="18" t="s">
        <v>3</v>
      </c>
      <c r="E77" s="18" t="s">
        <v>194</v>
      </c>
      <c r="F77" s="14"/>
      <c r="G77" s="15">
        <f>G78</f>
        <v>338.6</v>
      </c>
    </row>
    <row r="78" spans="1:7" s="98" customFormat="1" ht="38.25" customHeight="1" x14ac:dyDescent="0.25">
      <c r="A78" s="29" t="s">
        <v>110</v>
      </c>
      <c r="B78" s="18" t="s">
        <v>0</v>
      </c>
      <c r="C78" s="18" t="s">
        <v>58</v>
      </c>
      <c r="D78" s="18" t="s">
        <v>3</v>
      </c>
      <c r="E78" s="18" t="s">
        <v>194</v>
      </c>
      <c r="F78" s="14" t="s">
        <v>111</v>
      </c>
      <c r="G78" s="15">
        <v>338.6</v>
      </c>
    </row>
    <row r="79" spans="1:7" s="98" customFormat="1" x14ac:dyDescent="0.25">
      <c r="A79" s="29" t="s">
        <v>278</v>
      </c>
      <c r="B79" s="18" t="s">
        <v>0</v>
      </c>
      <c r="C79" s="18" t="s">
        <v>58</v>
      </c>
      <c r="D79" s="18" t="s">
        <v>3</v>
      </c>
      <c r="E79" s="18" t="s">
        <v>279</v>
      </c>
      <c r="F79" s="14"/>
      <c r="G79" s="15">
        <f>SUM(G80)</f>
        <v>1451.5</v>
      </c>
    </row>
    <row r="80" spans="1:7" s="98" customFormat="1" ht="37.5" customHeight="1" x14ac:dyDescent="0.25">
      <c r="A80" s="29" t="s">
        <v>110</v>
      </c>
      <c r="B80" s="18" t="s">
        <v>0</v>
      </c>
      <c r="C80" s="18" t="s">
        <v>58</v>
      </c>
      <c r="D80" s="18" t="s">
        <v>3</v>
      </c>
      <c r="E80" s="18" t="s">
        <v>279</v>
      </c>
      <c r="F80" s="14" t="s">
        <v>111</v>
      </c>
      <c r="G80" s="15">
        <f>725.7+725.8</f>
        <v>1451.5</v>
      </c>
    </row>
    <row r="81" spans="1:7" s="98" customFormat="1" ht="33" customHeight="1" x14ac:dyDescent="0.25">
      <c r="A81" s="29" t="s">
        <v>291</v>
      </c>
      <c r="B81" s="18" t="s">
        <v>0</v>
      </c>
      <c r="C81" s="18" t="s">
        <v>58</v>
      </c>
      <c r="D81" s="18" t="s">
        <v>3</v>
      </c>
      <c r="E81" s="18" t="s">
        <v>290</v>
      </c>
      <c r="F81" s="14"/>
      <c r="G81" s="15">
        <f>G82</f>
        <v>0</v>
      </c>
    </row>
    <row r="82" spans="1:7" s="98" customFormat="1" ht="32.25" customHeight="1" x14ac:dyDescent="0.25">
      <c r="A82" s="29" t="s">
        <v>110</v>
      </c>
      <c r="B82" s="18" t="s">
        <v>0</v>
      </c>
      <c r="C82" s="18" t="s">
        <v>58</v>
      </c>
      <c r="D82" s="18" t="s">
        <v>3</v>
      </c>
      <c r="E82" s="18" t="s">
        <v>290</v>
      </c>
      <c r="F82" s="14" t="s">
        <v>111</v>
      </c>
      <c r="G82" s="15"/>
    </row>
    <row r="83" spans="1:7" s="98" customFormat="1" ht="112.5" customHeight="1" x14ac:dyDescent="0.25">
      <c r="A83" s="28" t="s">
        <v>345</v>
      </c>
      <c r="B83" s="18" t="s">
        <v>0</v>
      </c>
      <c r="C83" s="18" t="s">
        <v>58</v>
      </c>
      <c r="D83" s="18" t="s">
        <v>3</v>
      </c>
      <c r="E83" s="18" t="s">
        <v>90</v>
      </c>
      <c r="F83" s="14"/>
      <c r="G83" s="15">
        <f>SUM(G84:G85)</f>
        <v>37130</v>
      </c>
    </row>
    <row r="84" spans="1:7" s="98" customFormat="1" ht="31.2" x14ac:dyDescent="0.25">
      <c r="A84" s="29" t="s">
        <v>18</v>
      </c>
      <c r="B84" s="18" t="s">
        <v>0</v>
      </c>
      <c r="C84" s="18" t="s">
        <v>58</v>
      </c>
      <c r="D84" s="18" t="s">
        <v>3</v>
      </c>
      <c r="E84" s="18" t="s">
        <v>90</v>
      </c>
      <c r="F84" s="14" t="s">
        <v>19</v>
      </c>
      <c r="G84" s="15">
        <v>548.70000000000005</v>
      </c>
    </row>
    <row r="85" spans="1:7" s="98" customFormat="1" ht="33.75" customHeight="1" x14ac:dyDescent="0.25">
      <c r="A85" s="29" t="s">
        <v>110</v>
      </c>
      <c r="B85" s="18" t="s">
        <v>0</v>
      </c>
      <c r="C85" s="18" t="s">
        <v>58</v>
      </c>
      <c r="D85" s="18" t="s">
        <v>3</v>
      </c>
      <c r="E85" s="18" t="s">
        <v>90</v>
      </c>
      <c r="F85" s="14" t="s">
        <v>111</v>
      </c>
      <c r="G85" s="15">
        <v>36581.300000000003</v>
      </c>
    </row>
    <row r="86" spans="1:7" s="98" customFormat="1" ht="78" x14ac:dyDescent="0.25">
      <c r="A86" s="29" t="s">
        <v>478</v>
      </c>
      <c r="B86" s="18" t="s">
        <v>0</v>
      </c>
      <c r="C86" s="18" t="s">
        <v>58</v>
      </c>
      <c r="D86" s="18" t="s">
        <v>3</v>
      </c>
      <c r="E86" s="18" t="s">
        <v>245</v>
      </c>
      <c r="F86" s="14"/>
      <c r="G86" s="15">
        <f>SUM(G87+G88)</f>
        <v>2105.4</v>
      </c>
    </row>
    <row r="87" spans="1:7" s="98" customFormat="1" ht="51" customHeight="1" x14ac:dyDescent="0.25">
      <c r="A87" s="29" t="s">
        <v>114</v>
      </c>
      <c r="B87" s="18" t="s">
        <v>0</v>
      </c>
      <c r="C87" s="18" t="s">
        <v>58</v>
      </c>
      <c r="D87" s="18" t="s">
        <v>3</v>
      </c>
      <c r="E87" s="18" t="s">
        <v>245</v>
      </c>
      <c r="F87" s="14" t="s">
        <v>19</v>
      </c>
      <c r="G87" s="15">
        <v>31.1</v>
      </c>
    </row>
    <row r="88" spans="1:7" s="98" customFormat="1" ht="33.6" customHeight="1" x14ac:dyDescent="0.25">
      <c r="A88" s="29" t="s">
        <v>110</v>
      </c>
      <c r="B88" s="18" t="s">
        <v>0</v>
      </c>
      <c r="C88" s="18" t="s">
        <v>58</v>
      </c>
      <c r="D88" s="18" t="s">
        <v>3</v>
      </c>
      <c r="E88" s="18" t="s">
        <v>245</v>
      </c>
      <c r="F88" s="14" t="s">
        <v>111</v>
      </c>
      <c r="G88" s="15">
        <v>2074.3000000000002</v>
      </c>
    </row>
    <row r="89" spans="1:7" s="98" customFormat="1" ht="46.95" customHeight="1" x14ac:dyDescent="0.25">
      <c r="A89" s="29" t="s">
        <v>529</v>
      </c>
      <c r="B89" s="18" t="s">
        <v>0</v>
      </c>
      <c r="C89" s="18" t="s">
        <v>58</v>
      </c>
      <c r="D89" s="18" t="s">
        <v>3</v>
      </c>
      <c r="E89" s="18" t="s">
        <v>210</v>
      </c>
      <c r="F89" s="14"/>
      <c r="G89" s="15">
        <f>G90</f>
        <v>0</v>
      </c>
    </row>
    <row r="90" spans="1:7" s="98" customFormat="1" ht="29.4" customHeight="1" x14ac:dyDescent="0.25">
      <c r="A90" s="29" t="s">
        <v>110</v>
      </c>
      <c r="B90" s="18" t="s">
        <v>0</v>
      </c>
      <c r="C90" s="18" t="s">
        <v>58</v>
      </c>
      <c r="D90" s="18" t="s">
        <v>3</v>
      </c>
      <c r="E90" s="18" t="s">
        <v>210</v>
      </c>
      <c r="F90" s="14" t="s">
        <v>111</v>
      </c>
      <c r="G90" s="15">
        <f>92457-86909.5-5547.5</f>
        <v>0</v>
      </c>
    </row>
    <row r="91" spans="1:7" s="98" customFormat="1" ht="79.95" customHeight="1" x14ac:dyDescent="0.25">
      <c r="A91" s="29" t="s">
        <v>587</v>
      </c>
      <c r="B91" s="18" t="s">
        <v>0</v>
      </c>
      <c r="C91" s="18" t="s">
        <v>58</v>
      </c>
      <c r="D91" s="18" t="s">
        <v>3</v>
      </c>
      <c r="E91" s="18" t="s">
        <v>586</v>
      </c>
      <c r="F91" s="14"/>
      <c r="G91" s="15">
        <f>G92</f>
        <v>92457</v>
      </c>
    </row>
    <row r="92" spans="1:7" s="98" customFormat="1" ht="29.4" customHeight="1" x14ac:dyDescent="0.25">
      <c r="A92" s="29" t="s">
        <v>110</v>
      </c>
      <c r="B92" s="18" t="s">
        <v>0</v>
      </c>
      <c r="C92" s="18" t="s">
        <v>58</v>
      </c>
      <c r="D92" s="18" t="s">
        <v>3</v>
      </c>
      <c r="E92" s="18" t="s">
        <v>586</v>
      </c>
      <c r="F92" s="14" t="s">
        <v>111</v>
      </c>
      <c r="G92" s="15">
        <f>86909.5+5547.5</f>
        <v>92457</v>
      </c>
    </row>
    <row r="93" spans="1:7" s="98" customFormat="1" ht="46.95" customHeight="1" x14ac:dyDescent="0.25">
      <c r="A93" s="29" t="s">
        <v>353</v>
      </c>
      <c r="B93" s="18" t="s">
        <v>0</v>
      </c>
      <c r="C93" s="18" t="s">
        <v>58</v>
      </c>
      <c r="D93" s="18" t="s">
        <v>3</v>
      </c>
      <c r="E93" s="18" t="s">
        <v>242</v>
      </c>
      <c r="F93" s="14"/>
      <c r="G93" s="15">
        <f>SUM(G94)</f>
        <v>16604.099999999999</v>
      </c>
    </row>
    <row r="94" spans="1:7" s="98" customFormat="1" ht="34.200000000000003" customHeight="1" x14ac:dyDescent="0.25">
      <c r="A94" s="29" t="s">
        <v>110</v>
      </c>
      <c r="B94" s="18" t="s">
        <v>0</v>
      </c>
      <c r="C94" s="18" t="s">
        <v>58</v>
      </c>
      <c r="D94" s="18" t="s">
        <v>3</v>
      </c>
      <c r="E94" s="18" t="s">
        <v>242</v>
      </c>
      <c r="F94" s="14" t="s">
        <v>111</v>
      </c>
      <c r="G94" s="15">
        <v>16604.099999999999</v>
      </c>
    </row>
    <row r="95" spans="1:7" s="98" customFormat="1" ht="34.950000000000003" customHeight="1" x14ac:dyDescent="0.25">
      <c r="A95" s="31" t="s">
        <v>573</v>
      </c>
      <c r="B95" s="13" t="s">
        <v>0</v>
      </c>
      <c r="C95" s="13" t="s">
        <v>58</v>
      </c>
      <c r="D95" s="13" t="s">
        <v>4</v>
      </c>
      <c r="E95" s="13"/>
      <c r="F95" s="14"/>
      <c r="G95" s="15">
        <f>G96+G99+G101</f>
        <v>5194</v>
      </c>
    </row>
    <row r="96" spans="1:7" s="98" customFormat="1" ht="18" customHeight="1" x14ac:dyDescent="0.25">
      <c r="A96" s="31" t="s">
        <v>221</v>
      </c>
      <c r="B96" s="13" t="s">
        <v>0</v>
      </c>
      <c r="C96" s="13" t="s">
        <v>58</v>
      </c>
      <c r="D96" s="13" t="s">
        <v>4</v>
      </c>
      <c r="E96" s="13" t="s">
        <v>220</v>
      </c>
      <c r="F96" s="14"/>
      <c r="G96" s="15">
        <f>G97+G98</f>
        <v>0</v>
      </c>
    </row>
    <row r="97" spans="1:7" s="98" customFormat="1" ht="31.2" customHeight="1" x14ac:dyDescent="0.25">
      <c r="A97" s="31" t="s">
        <v>115</v>
      </c>
      <c r="B97" s="13" t="s">
        <v>0</v>
      </c>
      <c r="C97" s="13" t="s">
        <v>58</v>
      </c>
      <c r="D97" s="13" t="s">
        <v>4</v>
      </c>
      <c r="E97" s="13" t="s">
        <v>220</v>
      </c>
      <c r="F97" s="14" t="s">
        <v>20</v>
      </c>
      <c r="G97" s="15"/>
    </row>
    <row r="98" spans="1:7" s="98" customFormat="1" ht="33.6" customHeight="1" x14ac:dyDescent="0.25">
      <c r="A98" s="29" t="s">
        <v>121</v>
      </c>
      <c r="B98" s="13" t="s">
        <v>0</v>
      </c>
      <c r="C98" s="13" t="s">
        <v>58</v>
      </c>
      <c r="D98" s="13" t="s">
        <v>4</v>
      </c>
      <c r="E98" s="13" t="s">
        <v>220</v>
      </c>
      <c r="F98" s="14" t="s">
        <v>111</v>
      </c>
      <c r="G98" s="15"/>
    </row>
    <row r="99" spans="1:7" s="98" customFormat="1" ht="32.25" customHeight="1" x14ac:dyDescent="0.25">
      <c r="A99" s="31" t="s">
        <v>201</v>
      </c>
      <c r="B99" s="13" t="s">
        <v>0</v>
      </c>
      <c r="C99" s="13" t="s">
        <v>58</v>
      </c>
      <c r="D99" s="13" t="s">
        <v>4</v>
      </c>
      <c r="E99" s="13" t="s">
        <v>202</v>
      </c>
      <c r="F99" s="14"/>
      <c r="G99" s="15">
        <f>G100</f>
        <v>210</v>
      </c>
    </row>
    <row r="100" spans="1:7" s="98" customFormat="1" ht="33" customHeight="1" x14ac:dyDescent="0.25">
      <c r="A100" s="29" t="s">
        <v>115</v>
      </c>
      <c r="B100" s="13" t="s">
        <v>0</v>
      </c>
      <c r="C100" s="13" t="s">
        <v>58</v>
      </c>
      <c r="D100" s="13" t="s">
        <v>4</v>
      </c>
      <c r="E100" s="13" t="s">
        <v>202</v>
      </c>
      <c r="F100" s="14" t="s">
        <v>20</v>
      </c>
      <c r="G100" s="15">
        <v>210</v>
      </c>
    </row>
    <row r="101" spans="1:7" s="98" customFormat="1" ht="128.4" customHeight="1" x14ac:dyDescent="0.25">
      <c r="A101" s="29" t="s">
        <v>185</v>
      </c>
      <c r="B101" s="13" t="s">
        <v>0</v>
      </c>
      <c r="C101" s="13" t="s">
        <v>58</v>
      </c>
      <c r="D101" s="13" t="s">
        <v>4</v>
      </c>
      <c r="E101" s="13" t="s">
        <v>137</v>
      </c>
      <c r="F101" s="14"/>
      <c r="G101" s="15">
        <f>SUM(G102:G105)</f>
        <v>4984</v>
      </c>
    </row>
    <row r="102" spans="1:7" s="98" customFormat="1" ht="48" customHeight="1" x14ac:dyDescent="0.25">
      <c r="A102" s="29" t="s">
        <v>113</v>
      </c>
      <c r="B102" s="13" t="s">
        <v>0</v>
      </c>
      <c r="C102" s="13" t="s">
        <v>58</v>
      </c>
      <c r="D102" s="13" t="s">
        <v>4</v>
      </c>
      <c r="E102" s="13" t="s">
        <v>137</v>
      </c>
      <c r="F102" s="14" t="s">
        <v>19</v>
      </c>
      <c r="G102" s="15">
        <v>73.599999999999994</v>
      </c>
    </row>
    <row r="103" spans="1:7" s="98" customFormat="1" ht="34.200000000000003" customHeight="1" x14ac:dyDescent="0.25">
      <c r="A103" s="29" t="s">
        <v>115</v>
      </c>
      <c r="B103" s="13" t="s">
        <v>0</v>
      </c>
      <c r="C103" s="13" t="s">
        <v>58</v>
      </c>
      <c r="D103" s="13" t="s">
        <v>4</v>
      </c>
      <c r="E103" s="13" t="s">
        <v>137</v>
      </c>
      <c r="F103" s="14" t="s">
        <v>20</v>
      </c>
      <c r="G103" s="15">
        <v>25</v>
      </c>
    </row>
    <row r="104" spans="1:7" s="98" customFormat="1" ht="21" customHeight="1" x14ac:dyDescent="0.25">
      <c r="A104" s="29" t="s">
        <v>108</v>
      </c>
      <c r="B104" s="13" t="s">
        <v>0</v>
      </c>
      <c r="C104" s="13" t="s">
        <v>58</v>
      </c>
      <c r="D104" s="13" t="s">
        <v>4</v>
      </c>
      <c r="E104" s="13" t="s">
        <v>137</v>
      </c>
      <c r="F104" s="14" t="s">
        <v>109</v>
      </c>
      <c r="G104" s="15">
        <v>3385.4</v>
      </c>
    </row>
    <row r="105" spans="1:7" s="98" customFormat="1" ht="31.2" customHeight="1" x14ac:dyDescent="0.25">
      <c r="A105" s="29" t="s">
        <v>121</v>
      </c>
      <c r="B105" s="13" t="s">
        <v>0</v>
      </c>
      <c r="C105" s="13" t="s">
        <v>58</v>
      </c>
      <c r="D105" s="13" t="s">
        <v>4</v>
      </c>
      <c r="E105" s="13" t="s">
        <v>137</v>
      </c>
      <c r="F105" s="14" t="s">
        <v>111</v>
      </c>
      <c r="G105" s="15">
        <v>1500</v>
      </c>
    </row>
    <row r="106" spans="1:7" s="98" customFormat="1" ht="62.4" x14ac:dyDescent="0.25">
      <c r="A106" s="28" t="s">
        <v>83</v>
      </c>
      <c r="B106" s="18" t="s">
        <v>0</v>
      </c>
      <c r="C106" s="18" t="s">
        <v>58</v>
      </c>
      <c r="D106" s="18" t="s">
        <v>10</v>
      </c>
      <c r="E106" s="18"/>
      <c r="F106" s="14"/>
      <c r="G106" s="15">
        <f>G109+G116+G113+G107</f>
        <v>7697.5</v>
      </c>
    </row>
    <row r="107" spans="1:7" s="98" customFormat="1" x14ac:dyDescent="0.25">
      <c r="A107" s="28" t="s">
        <v>343</v>
      </c>
      <c r="B107" s="18" t="s">
        <v>0</v>
      </c>
      <c r="C107" s="18" t="s">
        <v>58</v>
      </c>
      <c r="D107" s="18" t="s">
        <v>10</v>
      </c>
      <c r="E107" s="18" t="s">
        <v>342</v>
      </c>
      <c r="F107" s="14"/>
      <c r="G107" s="15">
        <f>G108</f>
        <v>0</v>
      </c>
    </row>
    <row r="108" spans="1:7" s="98" customFormat="1" ht="31.2" x14ac:dyDescent="0.25">
      <c r="A108" s="29" t="s">
        <v>121</v>
      </c>
      <c r="B108" s="18" t="s">
        <v>0</v>
      </c>
      <c r="C108" s="18" t="s">
        <v>58</v>
      </c>
      <c r="D108" s="18" t="s">
        <v>10</v>
      </c>
      <c r="E108" s="18" t="s">
        <v>342</v>
      </c>
      <c r="F108" s="14" t="s">
        <v>111</v>
      </c>
      <c r="G108" s="15"/>
    </row>
    <row r="109" spans="1:7" s="98" customFormat="1" ht="31.2" x14ac:dyDescent="0.25">
      <c r="A109" s="28" t="s">
        <v>143</v>
      </c>
      <c r="B109" s="18" t="s">
        <v>0</v>
      </c>
      <c r="C109" s="18" t="s">
        <v>58</v>
      </c>
      <c r="D109" s="18" t="s">
        <v>10</v>
      </c>
      <c r="E109" s="18" t="s">
        <v>91</v>
      </c>
      <c r="F109" s="14"/>
      <c r="G109" s="15">
        <f>SUM(G110:G112)</f>
        <v>5808</v>
      </c>
    </row>
    <row r="110" spans="1:7" s="98" customFormat="1" ht="50.25" customHeight="1" x14ac:dyDescent="0.25">
      <c r="A110" s="29" t="s">
        <v>113</v>
      </c>
      <c r="B110" s="18" t="s">
        <v>0</v>
      </c>
      <c r="C110" s="18" t="s">
        <v>58</v>
      </c>
      <c r="D110" s="18" t="s">
        <v>10</v>
      </c>
      <c r="E110" s="18" t="s">
        <v>91</v>
      </c>
      <c r="F110" s="14" t="s">
        <v>19</v>
      </c>
      <c r="G110" s="15">
        <v>0</v>
      </c>
    </row>
    <row r="111" spans="1:7" s="98" customFormat="1" ht="34.950000000000003" customHeight="1" x14ac:dyDescent="0.25">
      <c r="A111" s="29" t="s">
        <v>107</v>
      </c>
      <c r="B111" s="18" t="s">
        <v>0</v>
      </c>
      <c r="C111" s="18" t="s">
        <v>58</v>
      </c>
      <c r="D111" s="18" t="s">
        <v>10</v>
      </c>
      <c r="E111" s="18" t="s">
        <v>91</v>
      </c>
      <c r="F111" s="14" t="s">
        <v>20</v>
      </c>
      <c r="G111" s="15">
        <v>0</v>
      </c>
    </row>
    <row r="112" spans="1:7" s="98" customFormat="1" ht="30.6" customHeight="1" x14ac:dyDescent="0.25">
      <c r="A112" s="30" t="s">
        <v>121</v>
      </c>
      <c r="B112" s="18" t="s">
        <v>0</v>
      </c>
      <c r="C112" s="18" t="s">
        <v>58</v>
      </c>
      <c r="D112" s="18" t="s">
        <v>10</v>
      </c>
      <c r="E112" s="18" t="s">
        <v>91</v>
      </c>
      <c r="F112" s="14" t="s">
        <v>111</v>
      </c>
      <c r="G112" s="15">
        <f>2904+2724+180</f>
        <v>5808</v>
      </c>
    </row>
    <row r="113" spans="1:7" s="98" customFormat="1" ht="46.8" x14ac:dyDescent="0.25">
      <c r="A113" s="32" t="s">
        <v>145</v>
      </c>
      <c r="B113" s="18" t="s">
        <v>0</v>
      </c>
      <c r="C113" s="18" t="s">
        <v>58</v>
      </c>
      <c r="D113" s="18" t="s">
        <v>10</v>
      </c>
      <c r="E113" s="18" t="s">
        <v>144</v>
      </c>
      <c r="F113" s="14"/>
      <c r="G113" s="15">
        <f>G114+G115</f>
        <v>1.4155343563970746E-15</v>
      </c>
    </row>
    <row r="114" spans="1:7" s="98" customFormat="1" ht="49.5" customHeight="1" x14ac:dyDescent="0.25">
      <c r="A114" s="29" t="s">
        <v>113</v>
      </c>
      <c r="B114" s="18" t="s">
        <v>0</v>
      </c>
      <c r="C114" s="18" t="s">
        <v>58</v>
      </c>
      <c r="D114" s="18" t="s">
        <v>10</v>
      </c>
      <c r="E114" s="18" t="s">
        <v>144</v>
      </c>
      <c r="F114" s="14" t="s">
        <v>19</v>
      </c>
      <c r="G114" s="15">
        <f>20.1-20-0.1</f>
        <v>1.4155343563970746E-15</v>
      </c>
    </row>
    <row r="115" spans="1:7" ht="33" customHeight="1" x14ac:dyDescent="0.25">
      <c r="A115" s="30" t="s">
        <v>121</v>
      </c>
      <c r="B115" s="18" t="s">
        <v>0</v>
      </c>
      <c r="C115" s="18" t="s">
        <v>58</v>
      </c>
      <c r="D115" s="18" t="s">
        <v>10</v>
      </c>
      <c r="E115" s="18" t="s">
        <v>144</v>
      </c>
      <c r="F115" s="14" t="s">
        <v>111</v>
      </c>
      <c r="G115" s="15"/>
    </row>
    <row r="116" spans="1:7" ht="93.6" x14ac:dyDescent="0.25">
      <c r="A116" s="33" t="s">
        <v>184</v>
      </c>
      <c r="B116" s="18" t="s">
        <v>0</v>
      </c>
      <c r="C116" s="18" t="s">
        <v>58</v>
      </c>
      <c r="D116" s="18" t="s">
        <v>10</v>
      </c>
      <c r="E116" s="18" t="s">
        <v>84</v>
      </c>
      <c r="F116" s="14"/>
      <c r="G116" s="15">
        <f>SUM(G117:G118)</f>
        <v>1889.5</v>
      </c>
    </row>
    <row r="117" spans="1:7" ht="49.5" customHeight="1" x14ac:dyDescent="0.25">
      <c r="A117" s="29" t="s">
        <v>113</v>
      </c>
      <c r="B117" s="18" t="s">
        <v>0</v>
      </c>
      <c r="C117" s="18" t="s">
        <v>58</v>
      </c>
      <c r="D117" s="18" t="s">
        <v>10</v>
      </c>
      <c r="E117" s="18" t="s">
        <v>84</v>
      </c>
      <c r="F117" s="14" t="s">
        <v>19</v>
      </c>
      <c r="G117" s="15">
        <v>27.7</v>
      </c>
    </row>
    <row r="118" spans="1:7" ht="35.25" customHeight="1" x14ac:dyDescent="0.25">
      <c r="A118" s="29" t="s">
        <v>110</v>
      </c>
      <c r="B118" s="18" t="s">
        <v>0</v>
      </c>
      <c r="C118" s="18" t="s">
        <v>58</v>
      </c>
      <c r="D118" s="18" t="s">
        <v>10</v>
      </c>
      <c r="E118" s="18" t="s">
        <v>84</v>
      </c>
      <c r="F118" s="14" t="s">
        <v>111</v>
      </c>
      <c r="G118" s="15">
        <f>546.3+1284.6+30.9</f>
        <v>1861.8</v>
      </c>
    </row>
    <row r="119" spans="1:7" ht="78" x14ac:dyDescent="0.25">
      <c r="A119" s="29" t="s">
        <v>571</v>
      </c>
      <c r="B119" s="18" t="s">
        <v>0</v>
      </c>
      <c r="C119" s="18">
        <v>1</v>
      </c>
      <c r="D119" s="18" t="s">
        <v>5</v>
      </c>
      <c r="E119" s="18"/>
      <c r="F119" s="29"/>
      <c r="G119" s="15">
        <f>G120</f>
        <v>89221.099999999991</v>
      </c>
    </row>
    <row r="120" spans="1:7" ht="31.95" customHeight="1" x14ac:dyDescent="0.25">
      <c r="A120" s="29" t="s">
        <v>247</v>
      </c>
      <c r="B120" s="18" t="s">
        <v>0</v>
      </c>
      <c r="C120" s="18" t="s">
        <v>58</v>
      </c>
      <c r="D120" s="18" t="s">
        <v>5</v>
      </c>
      <c r="E120" s="18" t="s">
        <v>246</v>
      </c>
      <c r="F120" s="14"/>
      <c r="G120" s="15">
        <f>G121+G122</f>
        <v>89221.099999999991</v>
      </c>
    </row>
    <row r="121" spans="1:7" ht="31.2" x14ac:dyDescent="0.25">
      <c r="A121" s="29" t="s">
        <v>121</v>
      </c>
      <c r="B121" s="18" t="s">
        <v>0</v>
      </c>
      <c r="C121" s="18" t="s">
        <v>58</v>
      </c>
      <c r="D121" s="18" t="s">
        <v>5</v>
      </c>
      <c r="E121" s="18" t="s">
        <v>246</v>
      </c>
      <c r="F121" s="14" t="s">
        <v>111</v>
      </c>
      <c r="G121" s="15">
        <v>89183.9</v>
      </c>
    </row>
    <row r="122" spans="1:7" x14ac:dyDescent="0.25">
      <c r="A122" s="29" t="s">
        <v>21</v>
      </c>
      <c r="B122" s="18" t="s">
        <v>0</v>
      </c>
      <c r="C122" s="18" t="s">
        <v>58</v>
      </c>
      <c r="D122" s="18" t="s">
        <v>5</v>
      </c>
      <c r="E122" s="18" t="s">
        <v>246</v>
      </c>
      <c r="F122" s="14" t="s">
        <v>22</v>
      </c>
      <c r="G122" s="15">
        <v>37.200000000000003</v>
      </c>
    </row>
    <row r="123" spans="1:7" s="98" customFormat="1" ht="46.8" x14ac:dyDescent="0.25">
      <c r="A123" s="29" t="s">
        <v>427</v>
      </c>
      <c r="B123" s="18" t="s">
        <v>222</v>
      </c>
      <c r="C123" s="18" t="s">
        <v>58</v>
      </c>
      <c r="D123" s="18" t="s">
        <v>7</v>
      </c>
      <c r="E123" s="18"/>
      <c r="F123" s="14"/>
      <c r="G123" s="15">
        <f>G124</f>
        <v>518.6</v>
      </c>
    </row>
    <row r="124" spans="1:7" s="98" customFormat="1" ht="46.8" x14ac:dyDescent="0.25">
      <c r="A124" s="29" t="s">
        <v>427</v>
      </c>
      <c r="B124" s="18" t="s">
        <v>0</v>
      </c>
      <c r="C124" s="18" t="s">
        <v>58</v>
      </c>
      <c r="D124" s="18" t="s">
        <v>7</v>
      </c>
      <c r="E124" s="18" t="s">
        <v>223</v>
      </c>
      <c r="F124" s="14"/>
      <c r="G124" s="15">
        <f>G125</f>
        <v>518.6</v>
      </c>
    </row>
    <row r="125" spans="1:7" s="98" customFormat="1" ht="19.95" customHeight="1" x14ac:dyDescent="0.25">
      <c r="A125" s="29" t="s">
        <v>9</v>
      </c>
      <c r="B125" s="18" t="s">
        <v>0</v>
      </c>
      <c r="C125" s="18" t="s">
        <v>58</v>
      </c>
      <c r="D125" s="18" t="s">
        <v>7</v>
      </c>
      <c r="E125" s="18" t="s">
        <v>223</v>
      </c>
      <c r="F125" s="14" t="s">
        <v>25</v>
      </c>
      <c r="G125" s="15">
        <v>518.6</v>
      </c>
    </row>
    <row r="126" spans="1:7" s="98" customFormat="1" ht="46.8" x14ac:dyDescent="0.25">
      <c r="A126" s="29" t="s">
        <v>192</v>
      </c>
      <c r="B126" s="18" t="s">
        <v>0</v>
      </c>
      <c r="C126" s="18" t="s">
        <v>58</v>
      </c>
      <c r="D126" s="18" t="s">
        <v>480</v>
      </c>
      <c r="E126" s="18"/>
      <c r="F126" s="14"/>
      <c r="G126" s="15">
        <f>G127</f>
        <v>7018.5</v>
      </c>
    </row>
    <row r="127" spans="1:7" s="98" customFormat="1" ht="19.95" customHeight="1" x14ac:dyDescent="0.25">
      <c r="A127" s="29" t="s">
        <v>337</v>
      </c>
      <c r="B127" s="18" t="s">
        <v>0</v>
      </c>
      <c r="C127" s="18" t="s">
        <v>58</v>
      </c>
      <c r="D127" s="18" t="s">
        <v>480</v>
      </c>
      <c r="E127" s="18" t="s">
        <v>336</v>
      </c>
      <c r="F127" s="14"/>
      <c r="G127" s="15">
        <f>SUM(G128:G130)</f>
        <v>7018.5</v>
      </c>
    </row>
    <row r="128" spans="1:7" s="98" customFormat="1" ht="31.2" x14ac:dyDescent="0.25">
      <c r="A128" s="29" t="s">
        <v>18</v>
      </c>
      <c r="B128" s="18" t="s">
        <v>0</v>
      </c>
      <c r="C128" s="18" t="s">
        <v>58</v>
      </c>
      <c r="D128" s="18" t="s">
        <v>480</v>
      </c>
      <c r="E128" s="18" t="s">
        <v>336</v>
      </c>
      <c r="F128" s="14" t="s">
        <v>19</v>
      </c>
      <c r="G128" s="15"/>
    </row>
    <row r="129" spans="1:7" s="98" customFormat="1" ht="33" customHeight="1" x14ac:dyDescent="0.25">
      <c r="A129" s="29" t="s">
        <v>115</v>
      </c>
      <c r="B129" s="18" t="s">
        <v>0</v>
      </c>
      <c r="C129" s="18" t="s">
        <v>58</v>
      </c>
      <c r="D129" s="18" t="s">
        <v>480</v>
      </c>
      <c r="E129" s="18" t="s">
        <v>336</v>
      </c>
      <c r="F129" s="14" t="s">
        <v>20</v>
      </c>
      <c r="G129" s="15">
        <v>127</v>
      </c>
    </row>
    <row r="130" spans="1:7" s="98" customFormat="1" ht="36" customHeight="1" x14ac:dyDescent="0.25">
      <c r="A130" s="29" t="s">
        <v>116</v>
      </c>
      <c r="B130" s="18" t="s">
        <v>0</v>
      </c>
      <c r="C130" s="18" t="s">
        <v>58</v>
      </c>
      <c r="D130" s="18" t="s">
        <v>480</v>
      </c>
      <c r="E130" s="18" t="s">
        <v>336</v>
      </c>
      <c r="F130" s="14" t="s">
        <v>111</v>
      </c>
      <c r="G130" s="15">
        <v>6891.5</v>
      </c>
    </row>
    <row r="131" spans="1:7" s="98" customFormat="1" ht="31.2" x14ac:dyDescent="0.25">
      <c r="A131" s="29" t="s">
        <v>481</v>
      </c>
      <c r="B131" s="18" t="s">
        <v>0</v>
      </c>
      <c r="C131" s="18" t="s">
        <v>58</v>
      </c>
      <c r="D131" s="18" t="s">
        <v>8</v>
      </c>
      <c r="E131" s="18"/>
      <c r="F131" s="14"/>
      <c r="G131" s="15">
        <f>SUM(G132)</f>
        <v>4161.6000000000004</v>
      </c>
    </row>
    <row r="132" spans="1:7" s="98" customFormat="1" ht="62.4" x14ac:dyDescent="0.25">
      <c r="A132" s="29" t="s">
        <v>203</v>
      </c>
      <c r="B132" s="18" t="s">
        <v>0</v>
      </c>
      <c r="C132" s="18" t="s">
        <v>58</v>
      </c>
      <c r="D132" s="18" t="s">
        <v>8</v>
      </c>
      <c r="E132" s="13" t="s">
        <v>204</v>
      </c>
      <c r="F132" s="13"/>
      <c r="G132" s="15">
        <f>SUM(G133:G134)</f>
        <v>4161.6000000000004</v>
      </c>
    </row>
    <row r="133" spans="1:7" s="98" customFormat="1" ht="31.2" customHeight="1" x14ac:dyDescent="0.25">
      <c r="A133" s="29" t="s">
        <v>114</v>
      </c>
      <c r="B133" s="18" t="s">
        <v>0</v>
      </c>
      <c r="C133" s="18" t="s">
        <v>58</v>
      </c>
      <c r="D133" s="18" t="s">
        <v>8</v>
      </c>
      <c r="E133" s="13" t="s">
        <v>204</v>
      </c>
      <c r="F133" s="13" t="s">
        <v>19</v>
      </c>
      <c r="G133" s="15">
        <v>61.5</v>
      </c>
    </row>
    <row r="134" spans="1:7" s="98" customFormat="1" ht="33" customHeight="1" x14ac:dyDescent="0.25">
      <c r="A134" s="30" t="s">
        <v>116</v>
      </c>
      <c r="B134" s="18" t="s">
        <v>0</v>
      </c>
      <c r="C134" s="18" t="s">
        <v>58</v>
      </c>
      <c r="D134" s="18" t="s">
        <v>8</v>
      </c>
      <c r="E134" s="13" t="s">
        <v>204</v>
      </c>
      <c r="F134" s="13" t="s">
        <v>111</v>
      </c>
      <c r="G134" s="15">
        <v>4100.1000000000004</v>
      </c>
    </row>
    <row r="135" spans="1:7" s="98" customFormat="1" ht="33" customHeight="1" x14ac:dyDescent="0.25">
      <c r="A135" s="29" t="s">
        <v>531</v>
      </c>
      <c r="B135" s="18" t="s">
        <v>0</v>
      </c>
      <c r="C135" s="18" t="s">
        <v>58</v>
      </c>
      <c r="D135" s="18" t="s">
        <v>282</v>
      </c>
      <c r="E135" s="18"/>
      <c r="F135" s="14"/>
      <c r="G135" s="15">
        <f>SUM(G136+G138)</f>
        <v>589.6</v>
      </c>
    </row>
    <row r="136" spans="1:7" s="98" customFormat="1" ht="19.5" customHeight="1" x14ac:dyDescent="0.25">
      <c r="A136" s="29" t="s">
        <v>532</v>
      </c>
      <c r="B136" s="18" t="s">
        <v>0</v>
      </c>
      <c r="C136" s="18" t="s">
        <v>58</v>
      </c>
      <c r="D136" s="18" t="s">
        <v>282</v>
      </c>
      <c r="E136" s="18" t="s">
        <v>530</v>
      </c>
      <c r="F136" s="14"/>
      <c r="G136" s="15">
        <f>SUM(G137)</f>
        <v>589.6</v>
      </c>
    </row>
    <row r="137" spans="1:7" s="98" customFormat="1" ht="31.2" customHeight="1" x14ac:dyDescent="0.25">
      <c r="A137" s="29" t="s">
        <v>116</v>
      </c>
      <c r="B137" s="18" t="s">
        <v>0</v>
      </c>
      <c r="C137" s="18" t="s">
        <v>58</v>
      </c>
      <c r="D137" s="18" t="s">
        <v>282</v>
      </c>
      <c r="E137" s="18" t="s">
        <v>530</v>
      </c>
      <c r="F137" s="14" t="s">
        <v>111</v>
      </c>
      <c r="G137" s="15">
        <v>589.6</v>
      </c>
    </row>
    <row r="138" spans="1:7" s="98" customFormat="1" ht="31.5" customHeight="1" x14ac:dyDescent="0.25">
      <c r="A138" s="29" t="s">
        <v>441</v>
      </c>
      <c r="B138" s="18" t="s">
        <v>0</v>
      </c>
      <c r="C138" s="18" t="s">
        <v>58</v>
      </c>
      <c r="D138" s="18" t="s">
        <v>286</v>
      </c>
      <c r="E138" s="18"/>
      <c r="F138" s="14"/>
      <c r="G138" s="15">
        <f>SUM(G141+G139)</f>
        <v>0</v>
      </c>
    </row>
    <row r="139" spans="1:7" s="98" customFormat="1" ht="48" customHeight="1" x14ac:dyDescent="0.25">
      <c r="A139" s="29" t="s">
        <v>288</v>
      </c>
      <c r="B139" s="18" t="s">
        <v>0</v>
      </c>
      <c r="C139" s="18" t="s">
        <v>58</v>
      </c>
      <c r="D139" s="18" t="s">
        <v>286</v>
      </c>
      <c r="E139" s="18" t="s">
        <v>289</v>
      </c>
      <c r="F139" s="14"/>
      <c r="G139" s="15">
        <f>SUM(G140)</f>
        <v>0</v>
      </c>
    </row>
    <row r="140" spans="1:7" s="98" customFormat="1" ht="34.950000000000003" customHeight="1" x14ac:dyDescent="0.25">
      <c r="A140" s="29" t="s">
        <v>110</v>
      </c>
      <c r="B140" s="18" t="s">
        <v>0</v>
      </c>
      <c r="C140" s="18" t="s">
        <v>58</v>
      </c>
      <c r="D140" s="18" t="s">
        <v>286</v>
      </c>
      <c r="E140" s="18" t="s">
        <v>289</v>
      </c>
      <c r="F140" s="14" t="s">
        <v>111</v>
      </c>
      <c r="G140" s="15"/>
    </row>
    <row r="141" spans="1:7" s="98" customFormat="1" ht="48" customHeight="1" x14ac:dyDescent="0.25">
      <c r="A141" s="29" t="s">
        <v>285</v>
      </c>
      <c r="B141" s="18" t="s">
        <v>0</v>
      </c>
      <c r="C141" s="18" t="s">
        <v>58</v>
      </c>
      <c r="D141" s="18" t="s">
        <v>286</v>
      </c>
      <c r="E141" s="18" t="s">
        <v>287</v>
      </c>
      <c r="F141" s="14"/>
      <c r="G141" s="15">
        <f>SUM(G142)</f>
        <v>0</v>
      </c>
    </row>
    <row r="142" spans="1:7" s="98" customFormat="1" ht="36" customHeight="1" x14ac:dyDescent="0.25">
      <c r="A142" s="29" t="s">
        <v>110</v>
      </c>
      <c r="B142" s="18" t="s">
        <v>0</v>
      </c>
      <c r="C142" s="18" t="s">
        <v>58</v>
      </c>
      <c r="D142" s="18" t="s">
        <v>286</v>
      </c>
      <c r="E142" s="18" t="s">
        <v>287</v>
      </c>
      <c r="F142" s="14" t="s">
        <v>111</v>
      </c>
      <c r="G142" s="15"/>
    </row>
    <row r="143" spans="1:7" s="98" customFormat="1" ht="20.399999999999999" customHeight="1" x14ac:dyDescent="0.25">
      <c r="A143" s="29" t="s">
        <v>579</v>
      </c>
      <c r="B143" s="18" t="s">
        <v>0</v>
      </c>
      <c r="C143" s="18" t="s">
        <v>58</v>
      </c>
      <c r="D143" s="18" t="s">
        <v>578</v>
      </c>
      <c r="E143" s="18"/>
      <c r="F143" s="14"/>
      <c r="G143" s="15">
        <f>G146+G148+G144</f>
        <v>109037.8</v>
      </c>
    </row>
    <row r="144" spans="1:7" s="98" customFormat="1" ht="107.4" customHeight="1" x14ac:dyDescent="0.25">
      <c r="A144" s="29" t="s">
        <v>588</v>
      </c>
      <c r="B144" s="18" t="s">
        <v>0</v>
      </c>
      <c r="C144" s="18" t="s">
        <v>58</v>
      </c>
      <c r="D144" s="18" t="s">
        <v>578</v>
      </c>
      <c r="E144" s="18" t="s">
        <v>352</v>
      </c>
      <c r="F144" s="14"/>
      <c r="G144" s="15">
        <f>G145</f>
        <v>1953</v>
      </c>
    </row>
    <row r="145" spans="1:7" s="98" customFormat="1" ht="32.4" customHeight="1" x14ac:dyDescent="0.25">
      <c r="A145" s="29" t="s">
        <v>110</v>
      </c>
      <c r="B145" s="18" t="s">
        <v>0</v>
      </c>
      <c r="C145" s="18" t="s">
        <v>58</v>
      </c>
      <c r="D145" s="18" t="s">
        <v>578</v>
      </c>
      <c r="E145" s="18" t="s">
        <v>352</v>
      </c>
      <c r="F145" s="14" t="s">
        <v>111</v>
      </c>
      <c r="G145" s="15">
        <v>1953</v>
      </c>
    </row>
    <row r="146" spans="1:7" s="98" customFormat="1" ht="46.2" customHeight="1" x14ac:dyDescent="0.25">
      <c r="A146" s="29" t="s">
        <v>288</v>
      </c>
      <c r="B146" s="18" t="s">
        <v>0</v>
      </c>
      <c r="C146" s="18" t="s">
        <v>58</v>
      </c>
      <c r="D146" s="18" t="s">
        <v>578</v>
      </c>
      <c r="E146" s="18" t="s">
        <v>289</v>
      </c>
      <c r="F146" s="14"/>
      <c r="G146" s="15">
        <f>G147</f>
        <v>5622.5</v>
      </c>
    </row>
    <row r="147" spans="1:7" s="98" customFormat="1" ht="36" customHeight="1" x14ac:dyDescent="0.25">
      <c r="A147" s="29" t="s">
        <v>110</v>
      </c>
      <c r="B147" s="18" t="s">
        <v>0</v>
      </c>
      <c r="C147" s="18" t="s">
        <v>58</v>
      </c>
      <c r="D147" s="18" t="s">
        <v>578</v>
      </c>
      <c r="E147" s="18" t="s">
        <v>289</v>
      </c>
      <c r="F147" s="14" t="s">
        <v>111</v>
      </c>
      <c r="G147" s="15">
        <v>5622.5</v>
      </c>
    </row>
    <row r="148" spans="1:7" s="98" customFormat="1" ht="103.95" customHeight="1" x14ac:dyDescent="0.25">
      <c r="A148" s="29" t="s">
        <v>584</v>
      </c>
      <c r="B148" s="18" t="s">
        <v>0</v>
      </c>
      <c r="C148" s="18" t="s">
        <v>58</v>
      </c>
      <c r="D148" s="18" t="s">
        <v>578</v>
      </c>
      <c r="E148" s="18" t="s">
        <v>585</v>
      </c>
      <c r="F148" s="14"/>
      <c r="G148" s="15">
        <f>G149</f>
        <v>101462.3</v>
      </c>
    </row>
    <row r="149" spans="1:7" s="98" customFormat="1" ht="36" customHeight="1" x14ac:dyDescent="0.25">
      <c r="A149" s="29" t="s">
        <v>121</v>
      </c>
      <c r="B149" s="18" t="s">
        <v>0</v>
      </c>
      <c r="C149" s="18" t="s">
        <v>58</v>
      </c>
      <c r="D149" s="18" t="s">
        <v>578</v>
      </c>
      <c r="E149" s="18" t="s">
        <v>585</v>
      </c>
      <c r="F149" s="14" t="s">
        <v>111</v>
      </c>
      <c r="G149" s="15">
        <v>101462.3</v>
      </c>
    </row>
    <row r="150" spans="1:7" s="98" customFormat="1" x14ac:dyDescent="0.25">
      <c r="A150" s="28" t="s">
        <v>452</v>
      </c>
      <c r="B150" s="13" t="s">
        <v>1</v>
      </c>
      <c r="C150" s="13"/>
      <c r="D150" s="13"/>
      <c r="E150" s="13"/>
      <c r="F150" s="14"/>
      <c r="G150" s="15">
        <f>SUM(G151)</f>
        <v>12219684.000000002</v>
      </c>
    </row>
    <row r="151" spans="1:7" s="98" customFormat="1" ht="63" customHeight="1" x14ac:dyDescent="0.25">
      <c r="A151" s="28" t="s">
        <v>558</v>
      </c>
      <c r="B151" s="13" t="s">
        <v>1</v>
      </c>
      <c r="C151" s="13" t="s">
        <v>58</v>
      </c>
      <c r="D151" s="13"/>
      <c r="E151" s="13"/>
      <c r="F151" s="14"/>
      <c r="G151" s="15">
        <f>SUM(G152+G176)</f>
        <v>12219684.000000002</v>
      </c>
    </row>
    <row r="152" spans="1:7" s="98" customFormat="1" ht="31.2" x14ac:dyDescent="0.25">
      <c r="A152" s="28" t="s">
        <v>546</v>
      </c>
      <c r="B152" s="13" t="s">
        <v>1</v>
      </c>
      <c r="C152" s="13" t="s">
        <v>58</v>
      </c>
      <c r="D152" s="13" t="s">
        <v>0</v>
      </c>
      <c r="E152" s="13"/>
      <c r="F152" s="14"/>
      <c r="G152" s="15">
        <f>SUM(G167+G153+G159+G172+G163+G161+G165+G170+G174+G157)</f>
        <v>12188786.600000001</v>
      </c>
    </row>
    <row r="153" spans="1:7" s="98" customFormat="1" ht="31.2" x14ac:dyDescent="0.25">
      <c r="A153" s="29" t="s">
        <v>545</v>
      </c>
      <c r="B153" s="13" t="s">
        <v>1</v>
      </c>
      <c r="C153" s="13" t="s">
        <v>58</v>
      </c>
      <c r="D153" s="13" t="s">
        <v>0</v>
      </c>
      <c r="E153" s="13" t="s">
        <v>214</v>
      </c>
      <c r="F153" s="14"/>
      <c r="G153" s="15">
        <f>G154+G156+G155</f>
        <v>0</v>
      </c>
    </row>
    <row r="154" spans="1:7" s="98" customFormat="1" ht="31.2" x14ac:dyDescent="0.25">
      <c r="A154" s="29" t="s">
        <v>115</v>
      </c>
      <c r="B154" s="13" t="s">
        <v>1</v>
      </c>
      <c r="C154" s="13" t="s">
        <v>58</v>
      </c>
      <c r="D154" s="13" t="s">
        <v>0</v>
      </c>
      <c r="E154" s="13" t="s">
        <v>214</v>
      </c>
      <c r="F154" s="14" t="s">
        <v>20</v>
      </c>
      <c r="G154" s="15"/>
    </row>
    <row r="155" spans="1:7" s="98" customFormat="1" ht="31.2" x14ac:dyDescent="0.25">
      <c r="A155" s="29" t="s">
        <v>118</v>
      </c>
      <c r="B155" s="13" t="s">
        <v>1</v>
      </c>
      <c r="C155" s="13" t="s">
        <v>58</v>
      </c>
      <c r="D155" s="13" t="s">
        <v>0</v>
      </c>
      <c r="E155" s="13" t="s">
        <v>214</v>
      </c>
      <c r="F155" s="14" t="s">
        <v>119</v>
      </c>
      <c r="G155" s="15"/>
    </row>
    <row r="156" spans="1:7" s="98" customFormat="1" ht="31.2" x14ac:dyDescent="0.25">
      <c r="A156" s="29" t="s">
        <v>121</v>
      </c>
      <c r="B156" s="13" t="s">
        <v>1</v>
      </c>
      <c r="C156" s="13" t="s">
        <v>58</v>
      </c>
      <c r="D156" s="13" t="s">
        <v>0</v>
      </c>
      <c r="E156" s="13" t="s">
        <v>214</v>
      </c>
      <c r="F156" s="14" t="s">
        <v>111</v>
      </c>
      <c r="G156" s="15"/>
    </row>
    <row r="157" spans="1:7" s="98" customFormat="1" x14ac:dyDescent="0.25">
      <c r="A157" s="29" t="s">
        <v>594</v>
      </c>
      <c r="B157" s="13" t="s">
        <v>1</v>
      </c>
      <c r="C157" s="13" t="s">
        <v>58</v>
      </c>
      <c r="D157" s="13" t="s">
        <v>0</v>
      </c>
      <c r="E157" s="13" t="s">
        <v>593</v>
      </c>
      <c r="F157" s="14"/>
      <c r="G157" s="15">
        <f>G158</f>
        <v>12.8</v>
      </c>
    </row>
    <row r="158" spans="1:7" s="98" customFormat="1" ht="31.2" x14ac:dyDescent="0.25">
      <c r="A158" s="29" t="s">
        <v>115</v>
      </c>
      <c r="B158" s="13" t="s">
        <v>1</v>
      </c>
      <c r="C158" s="13" t="s">
        <v>58</v>
      </c>
      <c r="D158" s="13" t="s">
        <v>0</v>
      </c>
      <c r="E158" s="13" t="s">
        <v>593</v>
      </c>
      <c r="F158" s="14" t="s">
        <v>20</v>
      </c>
      <c r="G158" s="15">
        <v>12.8</v>
      </c>
    </row>
    <row r="159" spans="1:7" s="98" customFormat="1" ht="124.8" x14ac:dyDescent="0.25">
      <c r="A159" s="29" t="s">
        <v>466</v>
      </c>
      <c r="B159" s="13" t="s">
        <v>1</v>
      </c>
      <c r="C159" s="13" t="s">
        <v>58</v>
      </c>
      <c r="D159" s="13" t="s">
        <v>0</v>
      </c>
      <c r="E159" s="13" t="s">
        <v>333</v>
      </c>
      <c r="F159" s="14"/>
      <c r="G159" s="15">
        <f>SUM(G160)</f>
        <v>41250</v>
      </c>
    </row>
    <row r="160" spans="1:7" s="98" customFormat="1" ht="31.2" x14ac:dyDescent="0.25">
      <c r="A160" s="29" t="s">
        <v>118</v>
      </c>
      <c r="B160" s="13" t="s">
        <v>1</v>
      </c>
      <c r="C160" s="13" t="s">
        <v>58</v>
      </c>
      <c r="D160" s="13" t="s">
        <v>0</v>
      </c>
      <c r="E160" s="13" t="s">
        <v>333</v>
      </c>
      <c r="F160" s="14" t="s">
        <v>119</v>
      </c>
      <c r="G160" s="15">
        <f>28250+13000</f>
        <v>41250</v>
      </c>
    </row>
    <row r="161" spans="1:7" s="98" customFormat="1" x14ac:dyDescent="0.25">
      <c r="A161" s="29" t="s">
        <v>474</v>
      </c>
      <c r="B161" s="13" t="s">
        <v>1</v>
      </c>
      <c r="C161" s="13" t="s">
        <v>58</v>
      </c>
      <c r="D161" s="13" t="s">
        <v>0</v>
      </c>
      <c r="E161" s="13" t="s">
        <v>472</v>
      </c>
      <c r="F161" s="14"/>
      <c r="G161" s="15">
        <f>SUM(G162)</f>
        <v>11109722.800000001</v>
      </c>
    </row>
    <row r="162" spans="1:7" s="98" customFormat="1" ht="31.2" x14ac:dyDescent="0.25">
      <c r="A162" s="29" t="s">
        <v>118</v>
      </c>
      <c r="B162" s="13" t="s">
        <v>1</v>
      </c>
      <c r="C162" s="13" t="s">
        <v>58</v>
      </c>
      <c r="D162" s="13" t="s">
        <v>0</v>
      </c>
      <c r="E162" s="13" t="s">
        <v>472</v>
      </c>
      <c r="F162" s="14" t="s">
        <v>119</v>
      </c>
      <c r="G162" s="15">
        <v>11109722.800000001</v>
      </c>
    </row>
    <row r="163" spans="1:7" s="98" customFormat="1" ht="46.8" x14ac:dyDescent="0.25">
      <c r="A163" s="29" t="s">
        <v>483</v>
      </c>
      <c r="B163" s="13" t="s">
        <v>1</v>
      </c>
      <c r="C163" s="13" t="s">
        <v>58</v>
      </c>
      <c r="D163" s="13" t="s">
        <v>0</v>
      </c>
      <c r="E163" s="13" t="s">
        <v>482</v>
      </c>
      <c r="F163" s="14"/>
      <c r="G163" s="15">
        <f>SUM(G164)</f>
        <v>9267.2000000000007</v>
      </c>
    </row>
    <row r="164" spans="1:7" s="98" customFormat="1" ht="31.2" x14ac:dyDescent="0.25">
      <c r="A164" s="29" t="s">
        <v>118</v>
      </c>
      <c r="B164" s="13" t="s">
        <v>1</v>
      </c>
      <c r="C164" s="13" t="s">
        <v>58</v>
      </c>
      <c r="D164" s="13" t="s">
        <v>0</v>
      </c>
      <c r="E164" s="13" t="s">
        <v>482</v>
      </c>
      <c r="F164" s="14" t="s">
        <v>119</v>
      </c>
      <c r="G164" s="15">
        <v>9267.2000000000007</v>
      </c>
    </row>
    <row r="165" spans="1:7" s="98" customFormat="1" x14ac:dyDescent="0.25">
      <c r="A165" s="29" t="s">
        <v>475</v>
      </c>
      <c r="B165" s="13" t="s">
        <v>1</v>
      </c>
      <c r="C165" s="13" t="s">
        <v>58</v>
      </c>
      <c r="D165" s="13" t="s">
        <v>0</v>
      </c>
      <c r="E165" s="13" t="s">
        <v>471</v>
      </c>
      <c r="F165" s="14"/>
      <c r="G165" s="15">
        <f>SUM(G166)</f>
        <v>31914.9</v>
      </c>
    </row>
    <row r="166" spans="1:7" s="98" customFormat="1" ht="31.2" x14ac:dyDescent="0.25">
      <c r="A166" s="29" t="s">
        <v>118</v>
      </c>
      <c r="B166" s="13" t="s">
        <v>1</v>
      </c>
      <c r="C166" s="13" t="s">
        <v>58</v>
      </c>
      <c r="D166" s="13" t="s">
        <v>0</v>
      </c>
      <c r="E166" s="13" t="s">
        <v>471</v>
      </c>
      <c r="F166" s="14" t="s">
        <v>119</v>
      </c>
      <c r="G166" s="15">
        <v>31914.9</v>
      </c>
    </row>
    <row r="167" spans="1:7" s="98" customFormat="1" ht="78" x14ac:dyDescent="0.25">
      <c r="A167" s="28" t="s">
        <v>469</v>
      </c>
      <c r="B167" s="13" t="s">
        <v>1</v>
      </c>
      <c r="C167" s="13" t="s">
        <v>58</v>
      </c>
      <c r="D167" s="13" t="s">
        <v>0</v>
      </c>
      <c r="E167" s="13" t="s">
        <v>213</v>
      </c>
      <c r="F167" s="14"/>
      <c r="G167" s="15">
        <f>G168+G169</f>
        <v>743453.59999999986</v>
      </c>
    </row>
    <row r="168" spans="1:7" s="98" customFormat="1" ht="33.6" customHeight="1" x14ac:dyDescent="0.25">
      <c r="A168" s="29" t="s">
        <v>115</v>
      </c>
      <c r="B168" s="13" t="s">
        <v>1</v>
      </c>
      <c r="C168" s="13" t="s">
        <v>58</v>
      </c>
      <c r="D168" s="13" t="s">
        <v>0</v>
      </c>
      <c r="E168" s="13" t="s">
        <v>213</v>
      </c>
      <c r="F168" s="14" t="s">
        <v>20</v>
      </c>
      <c r="G168" s="15"/>
    </row>
    <row r="169" spans="1:7" s="98" customFormat="1" ht="30.6" customHeight="1" x14ac:dyDescent="0.25">
      <c r="A169" s="29" t="s">
        <v>118</v>
      </c>
      <c r="B169" s="13" t="s">
        <v>1</v>
      </c>
      <c r="C169" s="13" t="s">
        <v>58</v>
      </c>
      <c r="D169" s="13" t="s">
        <v>0</v>
      </c>
      <c r="E169" s="13" t="s">
        <v>213</v>
      </c>
      <c r="F169" s="14" t="s">
        <v>119</v>
      </c>
      <c r="G169" s="15">
        <f>309234.8+16275.6+132418.4+8452.3+259534.3+16566.2+88+809.9+74.1</f>
        <v>743453.59999999986</v>
      </c>
    </row>
    <row r="170" spans="1:7" s="98" customFormat="1" ht="30.6" customHeight="1" x14ac:dyDescent="0.25">
      <c r="A170" s="29" t="s">
        <v>473</v>
      </c>
      <c r="B170" s="13" t="s">
        <v>1</v>
      </c>
      <c r="C170" s="13" t="s">
        <v>58</v>
      </c>
      <c r="D170" s="13" t="s">
        <v>0</v>
      </c>
      <c r="E170" s="13" t="s">
        <v>470</v>
      </c>
      <c r="F170" s="14"/>
      <c r="G170" s="15">
        <f>SUM(G171)</f>
        <v>215229.4</v>
      </c>
    </row>
    <row r="171" spans="1:7" s="98" customFormat="1" ht="30.6" customHeight="1" x14ac:dyDescent="0.25">
      <c r="A171" s="29" t="s">
        <v>118</v>
      </c>
      <c r="B171" s="13" t="s">
        <v>1</v>
      </c>
      <c r="C171" s="13" t="s">
        <v>58</v>
      </c>
      <c r="D171" s="13" t="s">
        <v>0</v>
      </c>
      <c r="E171" s="13" t="s">
        <v>470</v>
      </c>
      <c r="F171" s="14" t="s">
        <v>119</v>
      </c>
      <c r="G171" s="15">
        <f>216157.9-928.5</f>
        <v>215229.4</v>
      </c>
    </row>
    <row r="172" spans="1:7" s="98" customFormat="1" ht="46.8" x14ac:dyDescent="0.25">
      <c r="A172" s="29" t="s">
        <v>543</v>
      </c>
      <c r="B172" s="13" t="s">
        <v>1</v>
      </c>
      <c r="C172" s="25">
        <v>1</v>
      </c>
      <c r="D172" s="13" t="s">
        <v>0</v>
      </c>
      <c r="E172" s="13" t="s">
        <v>542</v>
      </c>
      <c r="F172" s="14"/>
      <c r="G172" s="15">
        <f>SUM(G173)</f>
        <v>198.3</v>
      </c>
    </row>
    <row r="173" spans="1:7" s="98" customFormat="1" ht="30.6" customHeight="1" x14ac:dyDescent="0.25">
      <c r="A173" s="29" t="s">
        <v>118</v>
      </c>
      <c r="B173" s="13" t="s">
        <v>1</v>
      </c>
      <c r="C173" s="25">
        <v>1</v>
      </c>
      <c r="D173" s="13" t="s">
        <v>0</v>
      </c>
      <c r="E173" s="13" t="s">
        <v>542</v>
      </c>
      <c r="F173" s="14" t="s">
        <v>119</v>
      </c>
      <c r="G173" s="15">
        <v>198.3</v>
      </c>
    </row>
    <row r="174" spans="1:7" s="98" customFormat="1" ht="93.6" x14ac:dyDescent="0.25">
      <c r="A174" s="103" t="s">
        <v>536</v>
      </c>
      <c r="B174" s="13" t="s">
        <v>1</v>
      </c>
      <c r="C174" s="13" t="s">
        <v>58</v>
      </c>
      <c r="D174" s="13" t="s">
        <v>0</v>
      </c>
      <c r="E174" s="13" t="s">
        <v>328</v>
      </c>
      <c r="F174" s="14"/>
      <c r="G174" s="15">
        <f>SUM(G175)</f>
        <v>37737.600000000006</v>
      </c>
    </row>
    <row r="175" spans="1:7" s="98" customFormat="1" ht="30.6" customHeight="1" x14ac:dyDescent="0.25">
      <c r="A175" s="29" t="s">
        <v>118</v>
      </c>
      <c r="B175" s="13" t="s">
        <v>1</v>
      </c>
      <c r="C175" s="13" t="s">
        <v>58</v>
      </c>
      <c r="D175" s="13" t="s">
        <v>0</v>
      </c>
      <c r="E175" s="13" t="s">
        <v>328</v>
      </c>
      <c r="F175" s="14" t="s">
        <v>119</v>
      </c>
      <c r="G175" s="15">
        <f>6684.7+4427.2+3634.5+3022.9+709+33+152.3+665+55+35+598.7+1467.2+283.9+15589.4+379.8</f>
        <v>37737.600000000006</v>
      </c>
    </row>
    <row r="176" spans="1:7" ht="46.8" x14ac:dyDescent="0.25">
      <c r="A176" s="31" t="s">
        <v>544</v>
      </c>
      <c r="B176" s="13" t="s">
        <v>1</v>
      </c>
      <c r="C176" s="13" t="s">
        <v>58</v>
      </c>
      <c r="D176" s="13" t="s">
        <v>1</v>
      </c>
      <c r="E176" s="13"/>
      <c r="F176" s="14"/>
      <c r="G176" s="15">
        <f>SUM(G177+G181+G185+G187)</f>
        <v>30897.4</v>
      </c>
    </row>
    <row r="177" spans="1:7" ht="18" customHeight="1" x14ac:dyDescent="0.25">
      <c r="A177" s="31" t="s">
        <v>26</v>
      </c>
      <c r="B177" s="13" t="s">
        <v>1</v>
      </c>
      <c r="C177" s="13" t="s">
        <v>58</v>
      </c>
      <c r="D177" s="13" t="s">
        <v>1</v>
      </c>
      <c r="E177" s="13" t="s">
        <v>41</v>
      </c>
      <c r="F177" s="14"/>
      <c r="G177" s="15">
        <f>SUM(G178:G180)</f>
        <v>8376.4</v>
      </c>
    </row>
    <row r="178" spans="1:7" ht="31.95" customHeight="1" x14ac:dyDescent="0.25">
      <c r="A178" s="29" t="s">
        <v>18</v>
      </c>
      <c r="B178" s="13" t="s">
        <v>1</v>
      </c>
      <c r="C178" s="13" t="s">
        <v>58</v>
      </c>
      <c r="D178" s="13" t="s">
        <v>1</v>
      </c>
      <c r="E178" s="13" t="s">
        <v>41</v>
      </c>
      <c r="F178" s="14" t="s">
        <v>19</v>
      </c>
      <c r="G178" s="15">
        <v>8309.9</v>
      </c>
    </row>
    <row r="179" spans="1:7" ht="36" customHeight="1" x14ac:dyDescent="0.25">
      <c r="A179" s="29" t="s">
        <v>115</v>
      </c>
      <c r="B179" s="13" t="s">
        <v>1</v>
      </c>
      <c r="C179" s="13" t="s">
        <v>58</v>
      </c>
      <c r="D179" s="13" t="s">
        <v>1</v>
      </c>
      <c r="E179" s="13" t="s">
        <v>41</v>
      </c>
      <c r="F179" s="14" t="s">
        <v>20</v>
      </c>
      <c r="G179" s="15">
        <f>62.7+1.7</f>
        <v>64.400000000000006</v>
      </c>
    </row>
    <row r="180" spans="1:7" ht="18" customHeight="1" x14ac:dyDescent="0.25">
      <c r="A180" s="29" t="s">
        <v>21</v>
      </c>
      <c r="B180" s="13" t="s">
        <v>1</v>
      </c>
      <c r="C180" s="13" t="s">
        <v>58</v>
      </c>
      <c r="D180" s="13" t="s">
        <v>1</v>
      </c>
      <c r="E180" s="13" t="s">
        <v>41</v>
      </c>
      <c r="F180" s="14" t="s">
        <v>22</v>
      </c>
      <c r="G180" s="15">
        <v>2.1</v>
      </c>
    </row>
    <row r="181" spans="1:7" s="98" customFormat="1" ht="46.8" x14ac:dyDescent="0.25">
      <c r="A181" s="31" t="s">
        <v>106</v>
      </c>
      <c r="B181" s="13" t="s">
        <v>1</v>
      </c>
      <c r="C181" s="13" t="s">
        <v>58</v>
      </c>
      <c r="D181" s="13" t="s">
        <v>1</v>
      </c>
      <c r="E181" s="13" t="s">
        <v>51</v>
      </c>
      <c r="F181" s="14"/>
      <c r="G181" s="15">
        <f>SUM(G182:G184)</f>
        <v>22481.5</v>
      </c>
    </row>
    <row r="182" spans="1:7" s="98" customFormat="1" ht="46.8" x14ac:dyDescent="0.25">
      <c r="A182" s="29" t="s">
        <v>114</v>
      </c>
      <c r="B182" s="13" t="s">
        <v>1</v>
      </c>
      <c r="C182" s="13" t="s">
        <v>58</v>
      </c>
      <c r="D182" s="13" t="s">
        <v>1</v>
      </c>
      <c r="E182" s="13" t="s">
        <v>51</v>
      </c>
      <c r="F182" s="14" t="s">
        <v>19</v>
      </c>
      <c r="G182" s="15">
        <v>17688.900000000001</v>
      </c>
    </row>
    <row r="183" spans="1:7" s="98" customFormat="1" ht="31.2" x14ac:dyDescent="0.25">
      <c r="A183" s="29" t="s">
        <v>115</v>
      </c>
      <c r="B183" s="13" t="s">
        <v>1</v>
      </c>
      <c r="C183" s="13" t="s">
        <v>58</v>
      </c>
      <c r="D183" s="13" t="s">
        <v>1</v>
      </c>
      <c r="E183" s="13" t="s">
        <v>51</v>
      </c>
      <c r="F183" s="14" t="s">
        <v>20</v>
      </c>
      <c r="G183" s="15">
        <f>4609.9+0.7</f>
        <v>4610.5999999999995</v>
      </c>
    </row>
    <row r="184" spans="1:7" s="98" customFormat="1" x14ac:dyDescent="0.25">
      <c r="A184" s="29" t="s">
        <v>21</v>
      </c>
      <c r="B184" s="13" t="s">
        <v>1</v>
      </c>
      <c r="C184" s="13" t="s">
        <v>58</v>
      </c>
      <c r="D184" s="13" t="s">
        <v>1</v>
      </c>
      <c r="E184" s="13" t="s">
        <v>51</v>
      </c>
      <c r="F184" s="14" t="s">
        <v>22</v>
      </c>
      <c r="G184" s="15">
        <v>182</v>
      </c>
    </row>
    <row r="185" spans="1:7" ht="16.5" customHeight="1" x14ac:dyDescent="0.25">
      <c r="A185" s="29" t="s">
        <v>228</v>
      </c>
      <c r="B185" s="13" t="s">
        <v>1</v>
      </c>
      <c r="C185" s="25">
        <v>1</v>
      </c>
      <c r="D185" s="13" t="s">
        <v>1</v>
      </c>
      <c r="E185" s="13" t="s">
        <v>229</v>
      </c>
      <c r="F185" s="13"/>
      <c r="G185" s="15">
        <f>SUM(G186)</f>
        <v>22.8</v>
      </c>
    </row>
    <row r="186" spans="1:7" ht="31.95" customHeight="1" x14ac:dyDescent="0.25">
      <c r="A186" s="29" t="s">
        <v>115</v>
      </c>
      <c r="B186" s="13" t="s">
        <v>1</v>
      </c>
      <c r="C186" s="25">
        <v>1</v>
      </c>
      <c r="D186" s="13" t="s">
        <v>1</v>
      </c>
      <c r="E186" s="13" t="s">
        <v>229</v>
      </c>
      <c r="F186" s="13" t="s">
        <v>20</v>
      </c>
      <c r="G186" s="15">
        <v>22.8</v>
      </c>
    </row>
    <row r="187" spans="1:7" x14ac:dyDescent="0.25">
      <c r="A187" s="29" t="s">
        <v>234</v>
      </c>
      <c r="B187" s="13" t="s">
        <v>1</v>
      </c>
      <c r="C187" s="13" t="s">
        <v>58</v>
      </c>
      <c r="D187" s="13" t="s">
        <v>1</v>
      </c>
      <c r="E187" s="13" t="s">
        <v>235</v>
      </c>
      <c r="F187" s="14"/>
      <c r="G187" s="15">
        <f>SUM(G188)</f>
        <v>16.7</v>
      </c>
    </row>
    <row r="188" spans="1:7" ht="33.75" customHeight="1" x14ac:dyDescent="0.25">
      <c r="A188" s="29" t="s">
        <v>115</v>
      </c>
      <c r="B188" s="13" t="s">
        <v>1</v>
      </c>
      <c r="C188" s="13" t="s">
        <v>58</v>
      </c>
      <c r="D188" s="13" t="s">
        <v>1</v>
      </c>
      <c r="E188" s="13" t="s">
        <v>235</v>
      </c>
      <c r="F188" s="14" t="s">
        <v>20</v>
      </c>
      <c r="G188" s="15">
        <v>16.7</v>
      </c>
    </row>
    <row r="189" spans="1:7" ht="15" customHeight="1" x14ac:dyDescent="0.25">
      <c r="A189" s="28" t="s">
        <v>462</v>
      </c>
      <c r="B189" s="13" t="s">
        <v>2</v>
      </c>
      <c r="C189" s="13"/>
      <c r="D189" s="13"/>
      <c r="E189" s="13"/>
      <c r="F189" s="14"/>
      <c r="G189" s="15">
        <f>SUM(G190)</f>
        <v>60748.9</v>
      </c>
    </row>
    <row r="190" spans="1:7" ht="33.75" customHeight="1" x14ac:dyDescent="0.25">
      <c r="A190" s="29" t="s">
        <v>463</v>
      </c>
      <c r="B190" s="13" t="s">
        <v>2</v>
      </c>
      <c r="C190" s="13" t="s">
        <v>58</v>
      </c>
      <c r="D190" s="13"/>
      <c r="E190" s="13"/>
      <c r="F190" s="14"/>
      <c r="G190" s="15">
        <f>SUM(G191)</f>
        <v>60748.9</v>
      </c>
    </row>
    <row r="191" spans="1:7" ht="62.4" x14ac:dyDescent="0.25">
      <c r="A191" s="29" t="s">
        <v>464</v>
      </c>
      <c r="B191" s="13" t="s">
        <v>2</v>
      </c>
      <c r="C191" s="13" t="s">
        <v>58</v>
      </c>
      <c r="D191" s="13" t="s">
        <v>0</v>
      </c>
      <c r="E191" s="13"/>
      <c r="F191" s="14"/>
      <c r="G191" s="15">
        <f>SUM(G194+G192)</f>
        <v>60748.9</v>
      </c>
    </row>
    <row r="192" spans="1:7" ht="46.8" x14ac:dyDescent="0.25">
      <c r="A192" s="29" t="s">
        <v>495</v>
      </c>
      <c r="B192" s="13" t="s">
        <v>2</v>
      </c>
      <c r="C192" s="13" t="s">
        <v>58</v>
      </c>
      <c r="D192" s="13" t="s">
        <v>0</v>
      </c>
      <c r="E192" s="13" t="s">
        <v>496</v>
      </c>
      <c r="F192" s="14"/>
      <c r="G192" s="15">
        <f>SUM(G193)</f>
        <v>23074.9</v>
      </c>
    </row>
    <row r="193" spans="1:7" ht="31.2" x14ac:dyDescent="0.25">
      <c r="A193" s="29" t="s">
        <v>121</v>
      </c>
      <c r="B193" s="13" t="s">
        <v>2</v>
      </c>
      <c r="C193" s="13" t="s">
        <v>58</v>
      </c>
      <c r="D193" s="13" t="s">
        <v>0</v>
      </c>
      <c r="E193" s="13" t="s">
        <v>496</v>
      </c>
      <c r="F193" s="14" t="s">
        <v>111</v>
      </c>
      <c r="G193" s="15">
        <f>10740.9+12334</f>
        <v>23074.9</v>
      </c>
    </row>
    <row r="194" spans="1:7" ht="47.25" customHeight="1" x14ac:dyDescent="0.25">
      <c r="A194" s="29" t="s">
        <v>327</v>
      </c>
      <c r="B194" s="13" t="s">
        <v>2</v>
      </c>
      <c r="C194" s="13" t="s">
        <v>58</v>
      </c>
      <c r="D194" s="13" t="s">
        <v>0</v>
      </c>
      <c r="E194" s="13" t="s">
        <v>326</v>
      </c>
      <c r="F194" s="14"/>
      <c r="G194" s="15">
        <f>SUM(G195)</f>
        <v>37674</v>
      </c>
    </row>
    <row r="195" spans="1:7" ht="34.950000000000003" customHeight="1" x14ac:dyDescent="0.25">
      <c r="A195" s="29" t="s">
        <v>115</v>
      </c>
      <c r="B195" s="13" t="s">
        <v>2</v>
      </c>
      <c r="C195" s="13" t="s">
        <v>58</v>
      </c>
      <c r="D195" s="13" t="s">
        <v>0</v>
      </c>
      <c r="E195" s="13" t="s">
        <v>326</v>
      </c>
      <c r="F195" s="14" t="s">
        <v>20</v>
      </c>
      <c r="G195" s="15">
        <v>37674</v>
      </c>
    </row>
    <row r="196" spans="1:7" s="98" customFormat="1" ht="13.5" customHeight="1" x14ac:dyDescent="0.25">
      <c r="A196" s="28" t="s">
        <v>367</v>
      </c>
      <c r="B196" s="13" t="s">
        <v>3</v>
      </c>
      <c r="C196" s="13"/>
      <c r="D196" s="13"/>
      <c r="E196" s="13"/>
      <c r="F196" s="14"/>
      <c r="G196" s="15">
        <f>SUM(G197)</f>
        <v>906849.9</v>
      </c>
    </row>
    <row r="197" spans="1:7" s="98" customFormat="1" x14ac:dyDescent="0.25">
      <c r="A197" s="28" t="s">
        <v>368</v>
      </c>
      <c r="B197" s="13" t="s">
        <v>3</v>
      </c>
      <c r="C197" s="13" t="s">
        <v>58</v>
      </c>
      <c r="D197" s="13"/>
      <c r="E197" s="13"/>
      <c r="F197" s="14"/>
      <c r="G197" s="15">
        <f>SUM(G198+G207+G232+G228+G218+G251+G256)</f>
        <v>906849.9</v>
      </c>
    </row>
    <row r="198" spans="1:7" s="98" customFormat="1" ht="31.2" x14ac:dyDescent="0.25">
      <c r="A198" s="28" t="s">
        <v>547</v>
      </c>
      <c r="B198" s="13" t="s">
        <v>3</v>
      </c>
      <c r="C198" s="13" t="s">
        <v>58</v>
      </c>
      <c r="D198" s="13" t="s">
        <v>0</v>
      </c>
      <c r="E198" s="13"/>
      <c r="F198" s="14"/>
      <c r="G198" s="15">
        <f>SUM(G199+G205+G203)</f>
        <v>8639.6</v>
      </c>
    </row>
    <row r="199" spans="1:7" s="98" customFormat="1" x14ac:dyDescent="0.25">
      <c r="A199" s="28" t="s">
        <v>26</v>
      </c>
      <c r="B199" s="13" t="s">
        <v>3</v>
      </c>
      <c r="C199" s="13" t="s">
        <v>58</v>
      </c>
      <c r="D199" s="13" t="s">
        <v>0</v>
      </c>
      <c r="E199" s="13" t="s">
        <v>41</v>
      </c>
      <c r="F199" s="14"/>
      <c r="G199" s="15">
        <f>SUM(G200:G202)</f>
        <v>8554.6</v>
      </c>
    </row>
    <row r="200" spans="1:7" s="98" customFormat="1" ht="31.2" x14ac:dyDescent="0.25">
      <c r="A200" s="29" t="s">
        <v>18</v>
      </c>
      <c r="B200" s="13" t="s">
        <v>3</v>
      </c>
      <c r="C200" s="13" t="s">
        <v>58</v>
      </c>
      <c r="D200" s="13" t="s">
        <v>0</v>
      </c>
      <c r="E200" s="13" t="s">
        <v>41</v>
      </c>
      <c r="F200" s="14" t="s">
        <v>19</v>
      </c>
      <c r="G200" s="15">
        <v>8252.4</v>
      </c>
    </row>
    <row r="201" spans="1:7" s="98" customFormat="1" ht="31.2" x14ac:dyDescent="0.25">
      <c r="A201" s="29" t="s">
        <v>115</v>
      </c>
      <c r="B201" s="13" t="s">
        <v>3</v>
      </c>
      <c r="C201" s="13" t="s">
        <v>58</v>
      </c>
      <c r="D201" s="13" t="s">
        <v>0</v>
      </c>
      <c r="E201" s="13" t="s">
        <v>41</v>
      </c>
      <c r="F201" s="14" t="s">
        <v>20</v>
      </c>
      <c r="G201" s="15">
        <v>302.2</v>
      </c>
    </row>
    <row r="202" spans="1:7" s="98" customFormat="1" x14ac:dyDescent="0.25">
      <c r="A202" s="29" t="s">
        <v>21</v>
      </c>
      <c r="B202" s="13" t="s">
        <v>3</v>
      </c>
      <c r="C202" s="13" t="s">
        <v>58</v>
      </c>
      <c r="D202" s="13" t="s">
        <v>0</v>
      </c>
      <c r="E202" s="13" t="s">
        <v>41</v>
      </c>
      <c r="F202" s="14" t="s">
        <v>22</v>
      </c>
      <c r="G202" s="15"/>
    </row>
    <row r="203" spans="1:7" s="98" customFormat="1" x14ac:dyDescent="0.25">
      <c r="A203" s="29" t="s">
        <v>228</v>
      </c>
      <c r="B203" s="13" t="s">
        <v>3</v>
      </c>
      <c r="C203" s="25">
        <v>1</v>
      </c>
      <c r="D203" s="13" t="s">
        <v>0</v>
      </c>
      <c r="E203" s="13" t="s">
        <v>229</v>
      </c>
      <c r="F203" s="13"/>
      <c r="G203" s="15">
        <f>SUM(G204)</f>
        <v>27.7</v>
      </c>
    </row>
    <row r="204" spans="1:7" s="98" customFormat="1" ht="31.2" x14ac:dyDescent="0.25">
      <c r="A204" s="29" t="s">
        <v>115</v>
      </c>
      <c r="B204" s="13" t="s">
        <v>3</v>
      </c>
      <c r="C204" s="25">
        <v>1</v>
      </c>
      <c r="D204" s="13" t="s">
        <v>0</v>
      </c>
      <c r="E204" s="13" t="s">
        <v>229</v>
      </c>
      <c r="F204" s="13" t="s">
        <v>20</v>
      </c>
      <c r="G204" s="15">
        <v>27.7</v>
      </c>
    </row>
    <row r="205" spans="1:7" s="98" customFormat="1" x14ac:dyDescent="0.25">
      <c r="A205" s="29" t="s">
        <v>234</v>
      </c>
      <c r="B205" s="13" t="s">
        <v>3</v>
      </c>
      <c r="C205" s="13" t="s">
        <v>58</v>
      </c>
      <c r="D205" s="13" t="s">
        <v>0</v>
      </c>
      <c r="E205" s="13" t="s">
        <v>235</v>
      </c>
      <c r="F205" s="14"/>
      <c r="G205" s="15">
        <f>SUM(G206)</f>
        <v>57.3</v>
      </c>
    </row>
    <row r="206" spans="1:7" s="98" customFormat="1" ht="31.2" x14ac:dyDescent="0.25">
      <c r="A206" s="29" t="s">
        <v>115</v>
      </c>
      <c r="B206" s="13" t="s">
        <v>3</v>
      </c>
      <c r="C206" s="13" t="s">
        <v>58</v>
      </c>
      <c r="D206" s="13" t="s">
        <v>0</v>
      </c>
      <c r="E206" s="13" t="s">
        <v>235</v>
      </c>
      <c r="F206" s="14" t="s">
        <v>20</v>
      </c>
      <c r="G206" s="15">
        <v>57.3</v>
      </c>
    </row>
    <row r="207" spans="1:7" s="98" customFormat="1" ht="31.2" x14ac:dyDescent="0.25">
      <c r="A207" s="28" t="s">
        <v>487</v>
      </c>
      <c r="B207" s="13" t="s">
        <v>3</v>
      </c>
      <c r="C207" s="13" t="s">
        <v>58</v>
      </c>
      <c r="D207" s="13" t="s">
        <v>1</v>
      </c>
      <c r="E207" s="13"/>
      <c r="F207" s="14"/>
      <c r="G207" s="15">
        <f>G208+G213+G215</f>
        <v>840867.6</v>
      </c>
    </row>
    <row r="208" spans="1:7" s="98" customFormat="1" ht="46.8" x14ac:dyDescent="0.25">
      <c r="A208" s="31" t="s">
        <v>28</v>
      </c>
      <c r="B208" s="13" t="s">
        <v>3</v>
      </c>
      <c r="C208" s="13" t="s">
        <v>58</v>
      </c>
      <c r="D208" s="13" t="s">
        <v>1</v>
      </c>
      <c r="E208" s="13" t="s">
        <v>51</v>
      </c>
      <c r="F208" s="13"/>
      <c r="G208" s="15">
        <f>SUM(G209:G212)</f>
        <v>840592.2</v>
      </c>
    </row>
    <row r="209" spans="1:7" s="98" customFormat="1" ht="31.2" x14ac:dyDescent="0.25">
      <c r="A209" s="29" t="s">
        <v>18</v>
      </c>
      <c r="B209" s="13" t="s">
        <v>3</v>
      </c>
      <c r="C209" s="13" t="s">
        <v>58</v>
      </c>
      <c r="D209" s="13" t="s">
        <v>1</v>
      </c>
      <c r="E209" s="13" t="s">
        <v>51</v>
      </c>
      <c r="F209" s="14" t="s">
        <v>19</v>
      </c>
      <c r="G209" s="15">
        <f>36349.9+350519.7</f>
        <v>386869.60000000003</v>
      </c>
    </row>
    <row r="210" spans="1:7" s="98" customFormat="1" ht="31.2" x14ac:dyDescent="0.25">
      <c r="A210" s="29" t="s">
        <v>115</v>
      </c>
      <c r="B210" s="13" t="s">
        <v>3</v>
      </c>
      <c r="C210" s="13" t="s">
        <v>58</v>
      </c>
      <c r="D210" s="13" t="s">
        <v>1</v>
      </c>
      <c r="E210" s="13" t="s">
        <v>51</v>
      </c>
      <c r="F210" s="14" t="s">
        <v>20</v>
      </c>
      <c r="G210" s="15">
        <f>6431.1+53662.8+88.1</f>
        <v>60182</v>
      </c>
    </row>
    <row r="211" spans="1:7" s="98" customFormat="1" ht="31.2" x14ac:dyDescent="0.25">
      <c r="A211" s="29" t="s">
        <v>121</v>
      </c>
      <c r="B211" s="13" t="s">
        <v>3</v>
      </c>
      <c r="C211" s="13" t="s">
        <v>58</v>
      </c>
      <c r="D211" s="13" t="s">
        <v>1</v>
      </c>
      <c r="E211" s="13" t="s">
        <v>51</v>
      </c>
      <c r="F211" s="14" t="s">
        <v>111</v>
      </c>
      <c r="G211" s="15">
        <v>393143.6</v>
      </c>
    </row>
    <row r="212" spans="1:7" s="98" customFormat="1" x14ac:dyDescent="0.25">
      <c r="A212" s="29" t="s">
        <v>21</v>
      </c>
      <c r="B212" s="13" t="s">
        <v>3</v>
      </c>
      <c r="C212" s="13" t="s">
        <v>58</v>
      </c>
      <c r="D212" s="13" t="s">
        <v>1</v>
      </c>
      <c r="E212" s="13" t="s">
        <v>51</v>
      </c>
      <c r="F212" s="14" t="s">
        <v>22</v>
      </c>
      <c r="G212" s="15">
        <f>1.1+395.9</f>
        <v>397</v>
      </c>
    </row>
    <row r="213" spans="1:7" s="98" customFormat="1" ht="78" x14ac:dyDescent="0.25">
      <c r="A213" s="29" t="s">
        <v>325</v>
      </c>
      <c r="B213" s="13" t="s">
        <v>3</v>
      </c>
      <c r="C213" s="13" t="s">
        <v>58</v>
      </c>
      <c r="D213" s="13" t="s">
        <v>1</v>
      </c>
      <c r="E213" s="13" t="s">
        <v>324</v>
      </c>
      <c r="F213" s="14"/>
      <c r="G213" s="15">
        <f>G214</f>
        <v>197.1</v>
      </c>
    </row>
    <row r="214" spans="1:7" s="98" customFormat="1" ht="31.2" x14ac:dyDescent="0.25">
      <c r="A214" s="29" t="s">
        <v>121</v>
      </c>
      <c r="B214" s="13" t="s">
        <v>3</v>
      </c>
      <c r="C214" s="13" t="s">
        <v>58</v>
      </c>
      <c r="D214" s="13" t="s">
        <v>1</v>
      </c>
      <c r="E214" s="13" t="s">
        <v>324</v>
      </c>
      <c r="F214" s="14" t="s">
        <v>111</v>
      </c>
      <c r="G214" s="15">
        <v>197.1</v>
      </c>
    </row>
    <row r="215" spans="1:7" s="98" customFormat="1" ht="93.6" x14ac:dyDescent="0.25">
      <c r="A215" s="33" t="s">
        <v>184</v>
      </c>
      <c r="B215" s="13" t="s">
        <v>3</v>
      </c>
      <c r="C215" s="13" t="s">
        <v>58</v>
      </c>
      <c r="D215" s="13" t="s">
        <v>1</v>
      </c>
      <c r="E215" s="13" t="s">
        <v>84</v>
      </c>
      <c r="F215" s="14"/>
      <c r="G215" s="15">
        <f>SUM(G216:G217)</f>
        <v>78.3</v>
      </c>
    </row>
    <row r="216" spans="1:7" s="98" customFormat="1" ht="31.2" x14ac:dyDescent="0.25">
      <c r="A216" s="29" t="s">
        <v>115</v>
      </c>
      <c r="B216" s="13" t="s">
        <v>3</v>
      </c>
      <c r="C216" s="13" t="s">
        <v>58</v>
      </c>
      <c r="D216" s="13" t="s">
        <v>1</v>
      </c>
      <c r="E216" s="13" t="s">
        <v>84</v>
      </c>
      <c r="F216" s="14" t="s">
        <v>20</v>
      </c>
      <c r="G216" s="15">
        <v>1.2</v>
      </c>
    </row>
    <row r="217" spans="1:7" s="98" customFormat="1" ht="31.2" x14ac:dyDescent="0.25">
      <c r="A217" s="29" t="s">
        <v>121</v>
      </c>
      <c r="B217" s="13" t="s">
        <v>3</v>
      </c>
      <c r="C217" s="13" t="s">
        <v>58</v>
      </c>
      <c r="D217" s="13" t="s">
        <v>1</v>
      </c>
      <c r="E217" s="13" t="s">
        <v>84</v>
      </c>
      <c r="F217" s="14" t="s">
        <v>111</v>
      </c>
      <c r="G217" s="15">
        <v>77.099999999999994</v>
      </c>
    </row>
    <row r="218" spans="1:7" s="98" customFormat="1" ht="78" x14ac:dyDescent="0.25">
      <c r="A218" s="29" t="s">
        <v>515</v>
      </c>
      <c r="B218" s="14" t="s">
        <v>3</v>
      </c>
      <c r="C218" s="16">
        <v>1</v>
      </c>
      <c r="D218" s="14" t="s">
        <v>2</v>
      </c>
      <c r="E218" s="92"/>
      <c r="F218" s="14"/>
      <c r="G218" s="15">
        <f>SUM(G219+G222+G225)</f>
        <v>3558.5</v>
      </c>
    </row>
    <row r="219" spans="1:7" s="98" customFormat="1" ht="46.8" x14ac:dyDescent="0.25">
      <c r="A219" s="32" t="s">
        <v>516</v>
      </c>
      <c r="B219" s="14" t="s">
        <v>3</v>
      </c>
      <c r="C219" s="16">
        <v>1</v>
      </c>
      <c r="D219" s="14" t="s">
        <v>2</v>
      </c>
      <c r="E219" s="14" t="s">
        <v>517</v>
      </c>
      <c r="F219" s="14"/>
      <c r="G219" s="15">
        <f>SUM(G220+G221)</f>
        <v>2289</v>
      </c>
    </row>
    <row r="220" spans="1:7" s="98" customFormat="1" ht="31.2" x14ac:dyDescent="0.25">
      <c r="A220" s="29" t="s">
        <v>18</v>
      </c>
      <c r="B220" s="14" t="s">
        <v>3</v>
      </c>
      <c r="C220" s="16">
        <v>1</v>
      </c>
      <c r="D220" s="14" t="s">
        <v>2</v>
      </c>
      <c r="E220" s="14" t="s">
        <v>517</v>
      </c>
      <c r="F220" s="14" t="s">
        <v>19</v>
      </c>
      <c r="G220" s="15">
        <f>160.5+90</f>
        <v>250.5</v>
      </c>
    </row>
    <row r="221" spans="1:7" s="98" customFormat="1" ht="31.2" x14ac:dyDescent="0.25">
      <c r="A221" s="30" t="s">
        <v>121</v>
      </c>
      <c r="B221" s="14" t="s">
        <v>3</v>
      </c>
      <c r="C221" s="16">
        <v>1</v>
      </c>
      <c r="D221" s="14" t="s">
        <v>2</v>
      </c>
      <c r="E221" s="14" t="s">
        <v>517</v>
      </c>
      <c r="F221" s="14" t="s">
        <v>111</v>
      </c>
      <c r="G221" s="15">
        <f>444+258+442.5+444+450</f>
        <v>2038.5</v>
      </c>
    </row>
    <row r="222" spans="1:7" s="98" customFormat="1" x14ac:dyDescent="0.25">
      <c r="A222" s="31" t="s">
        <v>343</v>
      </c>
      <c r="B222" s="14" t="s">
        <v>3</v>
      </c>
      <c r="C222" s="16">
        <v>1</v>
      </c>
      <c r="D222" s="14" t="s">
        <v>2</v>
      </c>
      <c r="E222" s="14" t="s">
        <v>342</v>
      </c>
      <c r="F222" s="14"/>
      <c r="G222" s="15">
        <f>SUM(G223:G224)</f>
        <v>400.5</v>
      </c>
    </row>
    <row r="223" spans="1:7" s="98" customFormat="1" ht="31.2" x14ac:dyDescent="0.25">
      <c r="A223" s="29" t="s">
        <v>18</v>
      </c>
      <c r="B223" s="14" t="s">
        <v>3</v>
      </c>
      <c r="C223" s="16">
        <v>1</v>
      </c>
      <c r="D223" s="14" t="s">
        <v>2</v>
      </c>
      <c r="E223" s="14" t="s">
        <v>342</v>
      </c>
      <c r="F223" s="14" t="s">
        <v>19</v>
      </c>
      <c r="G223" s="15">
        <v>58.9</v>
      </c>
    </row>
    <row r="224" spans="1:7" s="98" customFormat="1" ht="31.2" x14ac:dyDescent="0.25">
      <c r="A224" s="29" t="s">
        <v>121</v>
      </c>
      <c r="B224" s="14" t="s">
        <v>3</v>
      </c>
      <c r="C224" s="16">
        <v>1</v>
      </c>
      <c r="D224" s="14" t="s">
        <v>2</v>
      </c>
      <c r="E224" s="14" t="s">
        <v>342</v>
      </c>
      <c r="F224" s="14" t="s">
        <v>111</v>
      </c>
      <c r="G224" s="15">
        <f>223.9+117.7</f>
        <v>341.6</v>
      </c>
    </row>
    <row r="225" spans="1:7" s="98" customFormat="1" x14ac:dyDescent="0.25">
      <c r="A225" s="29" t="s">
        <v>518</v>
      </c>
      <c r="B225" s="13" t="s">
        <v>3</v>
      </c>
      <c r="C225" s="16">
        <v>1</v>
      </c>
      <c r="D225" s="14" t="s">
        <v>2</v>
      </c>
      <c r="E225" s="14" t="s">
        <v>64</v>
      </c>
      <c r="F225" s="14"/>
      <c r="G225" s="15">
        <f>SUM(G226:G227)</f>
        <v>869</v>
      </c>
    </row>
    <row r="226" spans="1:7" s="98" customFormat="1" ht="31.2" x14ac:dyDescent="0.25">
      <c r="A226" s="29" t="s">
        <v>115</v>
      </c>
      <c r="B226" s="13" t="s">
        <v>3</v>
      </c>
      <c r="C226" s="16">
        <v>1</v>
      </c>
      <c r="D226" s="14" t="s">
        <v>2</v>
      </c>
      <c r="E226" s="14" t="s">
        <v>64</v>
      </c>
      <c r="F226" s="14" t="s">
        <v>20</v>
      </c>
      <c r="G226" s="15">
        <f>533.2</f>
        <v>533.20000000000005</v>
      </c>
    </row>
    <row r="227" spans="1:7" s="98" customFormat="1" ht="31.2" x14ac:dyDescent="0.25">
      <c r="A227" s="29" t="s">
        <v>121</v>
      </c>
      <c r="B227" s="13" t="s">
        <v>3</v>
      </c>
      <c r="C227" s="16">
        <v>1</v>
      </c>
      <c r="D227" s="14" t="s">
        <v>2</v>
      </c>
      <c r="E227" s="14" t="s">
        <v>64</v>
      </c>
      <c r="F227" s="14" t="s">
        <v>111</v>
      </c>
      <c r="G227" s="15">
        <v>335.8</v>
      </c>
    </row>
    <row r="228" spans="1:7" s="98" customFormat="1" ht="31.5" customHeight="1" x14ac:dyDescent="0.25">
      <c r="A228" s="29" t="s">
        <v>548</v>
      </c>
      <c r="B228" s="13" t="s">
        <v>3</v>
      </c>
      <c r="C228" s="16">
        <v>1</v>
      </c>
      <c r="D228" s="14" t="s">
        <v>3</v>
      </c>
      <c r="E228" s="14"/>
      <c r="F228" s="14"/>
      <c r="G228" s="15">
        <f>SUM(G229)</f>
        <v>12118.400000000001</v>
      </c>
    </row>
    <row r="229" spans="1:7" s="98" customFormat="1" x14ac:dyDescent="0.25">
      <c r="A229" s="29" t="s">
        <v>518</v>
      </c>
      <c r="B229" s="13" t="s">
        <v>3</v>
      </c>
      <c r="C229" s="13" t="s">
        <v>58</v>
      </c>
      <c r="D229" s="14" t="s">
        <v>3</v>
      </c>
      <c r="E229" s="13" t="s">
        <v>64</v>
      </c>
      <c r="F229" s="14"/>
      <c r="G229" s="15">
        <f>SUM(G230:G231)</f>
        <v>12118.400000000001</v>
      </c>
    </row>
    <row r="230" spans="1:7" s="98" customFormat="1" ht="31.2" x14ac:dyDescent="0.25">
      <c r="A230" s="29" t="s">
        <v>115</v>
      </c>
      <c r="B230" s="13" t="s">
        <v>3</v>
      </c>
      <c r="C230" s="13" t="s">
        <v>58</v>
      </c>
      <c r="D230" s="14" t="s">
        <v>3</v>
      </c>
      <c r="E230" s="13" t="s">
        <v>64</v>
      </c>
      <c r="F230" s="14" t="s">
        <v>20</v>
      </c>
      <c r="G230" s="15">
        <f>2646+739.5</f>
        <v>3385.5</v>
      </c>
    </row>
    <row r="231" spans="1:7" s="98" customFormat="1" ht="31.2" x14ac:dyDescent="0.25">
      <c r="A231" s="29" t="s">
        <v>121</v>
      </c>
      <c r="B231" s="13" t="s">
        <v>3</v>
      </c>
      <c r="C231" s="13" t="s">
        <v>58</v>
      </c>
      <c r="D231" s="14" t="s">
        <v>3</v>
      </c>
      <c r="E231" s="13" t="s">
        <v>64</v>
      </c>
      <c r="F231" s="14" t="s">
        <v>111</v>
      </c>
      <c r="G231" s="15">
        <f>385.5+3510.8+20+3347+159.3+997.6+312.7</f>
        <v>8732.9000000000015</v>
      </c>
    </row>
    <row r="232" spans="1:7" s="98" customFormat="1" ht="31.2" x14ac:dyDescent="0.25">
      <c r="A232" s="31" t="s">
        <v>488</v>
      </c>
      <c r="B232" s="13" t="s">
        <v>3</v>
      </c>
      <c r="C232" s="13" t="s">
        <v>58</v>
      </c>
      <c r="D232" s="13" t="s">
        <v>4</v>
      </c>
      <c r="E232" s="13"/>
      <c r="F232" s="14"/>
      <c r="G232" s="15">
        <f>SUM(G233+G236+G238+G240+G242+G245+G247+G249)</f>
        <v>30033.9</v>
      </c>
    </row>
    <row r="233" spans="1:7" s="98" customFormat="1" x14ac:dyDescent="0.25">
      <c r="A233" s="29" t="s">
        <v>518</v>
      </c>
      <c r="B233" s="13" t="s">
        <v>3</v>
      </c>
      <c r="C233" s="13" t="s">
        <v>58</v>
      </c>
      <c r="D233" s="13" t="s">
        <v>4</v>
      </c>
      <c r="E233" s="13" t="s">
        <v>64</v>
      </c>
      <c r="F233" s="14"/>
      <c r="G233" s="15">
        <f>SUM(G234:G235)</f>
        <v>3146.7</v>
      </c>
    </row>
    <row r="234" spans="1:7" s="98" customFormat="1" ht="31.2" x14ac:dyDescent="0.25">
      <c r="A234" s="29" t="s">
        <v>115</v>
      </c>
      <c r="B234" s="13" t="s">
        <v>3</v>
      </c>
      <c r="C234" s="13" t="s">
        <v>58</v>
      </c>
      <c r="D234" s="13" t="s">
        <v>4</v>
      </c>
      <c r="E234" s="13" t="s">
        <v>64</v>
      </c>
      <c r="F234" s="14" t="s">
        <v>20</v>
      </c>
      <c r="G234" s="15">
        <f>64.6+2332.1+300</f>
        <v>2696.7</v>
      </c>
    </row>
    <row r="235" spans="1:7" s="98" customFormat="1" ht="31.2" x14ac:dyDescent="0.25">
      <c r="A235" s="29" t="s">
        <v>121</v>
      </c>
      <c r="B235" s="13" t="s">
        <v>3</v>
      </c>
      <c r="C235" s="13" t="s">
        <v>58</v>
      </c>
      <c r="D235" s="13" t="s">
        <v>4</v>
      </c>
      <c r="E235" s="13" t="s">
        <v>64</v>
      </c>
      <c r="F235" s="14" t="s">
        <v>111</v>
      </c>
      <c r="G235" s="15">
        <v>450</v>
      </c>
    </row>
    <row r="236" spans="1:7" s="98" customFormat="1" ht="94.5" customHeight="1" x14ac:dyDescent="0.25">
      <c r="A236" s="29" t="s">
        <v>331</v>
      </c>
      <c r="B236" s="14" t="s">
        <v>3</v>
      </c>
      <c r="C236" s="16">
        <v>1</v>
      </c>
      <c r="D236" s="13" t="s">
        <v>4</v>
      </c>
      <c r="E236" s="14" t="s">
        <v>332</v>
      </c>
      <c r="F236" s="14"/>
      <c r="G236" s="15">
        <f>SUM(G237)</f>
        <v>5550</v>
      </c>
    </row>
    <row r="237" spans="1:7" s="98" customFormat="1" ht="31.2" x14ac:dyDescent="0.25">
      <c r="A237" s="29" t="s">
        <v>121</v>
      </c>
      <c r="B237" s="14" t="s">
        <v>3</v>
      </c>
      <c r="C237" s="16">
        <v>1</v>
      </c>
      <c r="D237" s="13" t="s">
        <v>4</v>
      </c>
      <c r="E237" s="14" t="s">
        <v>332</v>
      </c>
      <c r="F237" s="14" t="s">
        <v>111</v>
      </c>
      <c r="G237" s="15">
        <f>999.1+4550.9</f>
        <v>5550</v>
      </c>
    </row>
    <row r="238" spans="1:7" s="98" customFormat="1" ht="109.2" x14ac:dyDescent="0.25">
      <c r="A238" s="29" t="s">
        <v>572</v>
      </c>
      <c r="B238" s="14" t="s">
        <v>3</v>
      </c>
      <c r="C238" s="16">
        <v>1</v>
      </c>
      <c r="D238" s="13" t="s">
        <v>4</v>
      </c>
      <c r="E238" s="14" t="s">
        <v>537</v>
      </c>
      <c r="F238" s="14"/>
      <c r="G238" s="15">
        <f>SUM(G239)</f>
        <v>118.8</v>
      </c>
    </row>
    <row r="239" spans="1:7" s="98" customFormat="1" ht="31.2" x14ac:dyDescent="0.25">
      <c r="A239" s="29" t="s">
        <v>121</v>
      </c>
      <c r="B239" s="14" t="s">
        <v>3</v>
      </c>
      <c r="C239" s="16">
        <v>1</v>
      </c>
      <c r="D239" s="13" t="s">
        <v>4</v>
      </c>
      <c r="E239" s="14" t="s">
        <v>537</v>
      </c>
      <c r="F239" s="14" t="s">
        <v>111</v>
      </c>
      <c r="G239" s="15">
        <v>118.8</v>
      </c>
    </row>
    <row r="240" spans="1:7" s="98" customFormat="1" x14ac:dyDescent="0.25">
      <c r="A240" s="29" t="s">
        <v>519</v>
      </c>
      <c r="B240" s="14" t="s">
        <v>3</v>
      </c>
      <c r="C240" s="16">
        <v>1</v>
      </c>
      <c r="D240" s="13" t="s">
        <v>4</v>
      </c>
      <c r="E240" s="14" t="s">
        <v>560</v>
      </c>
      <c r="F240" s="14"/>
      <c r="G240" s="15">
        <f>SUM(G241)</f>
        <v>6070.9</v>
      </c>
    </row>
    <row r="241" spans="1:7" s="98" customFormat="1" ht="31.2" x14ac:dyDescent="0.25">
      <c r="A241" s="29" t="s">
        <v>121</v>
      </c>
      <c r="B241" s="14" t="s">
        <v>3</v>
      </c>
      <c r="C241" s="16">
        <v>1</v>
      </c>
      <c r="D241" s="13" t="s">
        <v>4</v>
      </c>
      <c r="E241" s="14" t="s">
        <v>560</v>
      </c>
      <c r="F241" s="14" t="s">
        <v>111</v>
      </c>
      <c r="G241" s="15">
        <f>6070.9</f>
        <v>6070.9</v>
      </c>
    </row>
    <row r="242" spans="1:7" s="98" customFormat="1" x14ac:dyDescent="0.25">
      <c r="A242" s="29" t="s">
        <v>518</v>
      </c>
      <c r="B242" s="13" t="s">
        <v>3</v>
      </c>
      <c r="C242" s="13" t="s">
        <v>58</v>
      </c>
      <c r="D242" s="13" t="s">
        <v>4</v>
      </c>
      <c r="E242" s="13" t="s">
        <v>64</v>
      </c>
      <c r="F242" s="14"/>
      <c r="G242" s="15">
        <f>SUM(G243:G244)</f>
        <v>12390.1</v>
      </c>
    </row>
    <row r="243" spans="1:7" s="98" customFormat="1" ht="31.2" x14ac:dyDescent="0.25">
      <c r="A243" s="29" t="s">
        <v>115</v>
      </c>
      <c r="B243" s="13" t="s">
        <v>3</v>
      </c>
      <c r="C243" s="13" t="s">
        <v>58</v>
      </c>
      <c r="D243" s="13" t="s">
        <v>4</v>
      </c>
      <c r="E243" s="13" t="s">
        <v>64</v>
      </c>
      <c r="F243" s="14" t="s">
        <v>20</v>
      </c>
      <c r="G243" s="15">
        <f>4500+3000+4890.1</f>
        <v>12390.1</v>
      </c>
    </row>
    <row r="244" spans="1:7" s="98" customFormat="1" ht="31.2" x14ac:dyDescent="0.25">
      <c r="A244" s="30" t="s">
        <v>121</v>
      </c>
      <c r="B244" s="13" t="s">
        <v>3</v>
      </c>
      <c r="C244" s="13" t="s">
        <v>58</v>
      </c>
      <c r="D244" s="13" t="s">
        <v>4</v>
      </c>
      <c r="E244" s="13" t="s">
        <v>64</v>
      </c>
      <c r="F244" s="14" t="s">
        <v>111</v>
      </c>
      <c r="G244" s="15"/>
    </row>
    <row r="245" spans="1:7" s="98" customFormat="1" ht="31.2" x14ac:dyDescent="0.25">
      <c r="A245" s="29" t="s">
        <v>492</v>
      </c>
      <c r="B245" s="13" t="s">
        <v>3</v>
      </c>
      <c r="C245" s="13" t="s">
        <v>58</v>
      </c>
      <c r="D245" s="13" t="s">
        <v>4</v>
      </c>
      <c r="E245" s="13" t="s">
        <v>491</v>
      </c>
      <c r="F245" s="14"/>
      <c r="G245" s="15">
        <f>SUM(G246)</f>
        <v>975.7</v>
      </c>
    </row>
    <row r="246" spans="1:7" s="98" customFormat="1" ht="31.2" x14ac:dyDescent="0.25">
      <c r="A246" s="29" t="s">
        <v>121</v>
      </c>
      <c r="B246" s="13" t="s">
        <v>3</v>
      </c>
      <c r="C246" s="13" t="s">
        <v>58</v>
      </c>
      <c r="D246" s="13" t="s">
        <v>4</v>
      </c>
      <c r="E246" s="13" t="s">
        <v>491</v>
      </c>
      <c r="F246" s="14" t="s">
        <v>111</v>
      </c>
      <c r="G246" s="15">
        <v>975.7</v>
      </c>
    </row>
    <row r="247" spans="1:7" s="98" customFormat="1" ht="31.2" x14ac:dyDescent="0.25">
      <c r="A247" s="29" t="s">
        <v>490</v>
      </c>
      <c r="B247" s="13" t="s">
        <v>3</v>
      </c>
      <c r="C247" s="13" t="s">
        <v>58</v>
      </c>
      <c r="D247" s="13" t="s">
        <v>4</v>
      </c>
      <c r="E247" s="13" t="s">
        <v>489</v>
      </c>
      <c r="F247" s="14"/>
      <c r="G247" s="15">
        <f>SUM(G248)</f>
        <v>1160.8</v>
      </c>
    </row>
    <row r="248" spans="1:7" s="98" customFormat="1" ht="31.2" x14ac:dyDescent="0.25">
      <c r="A248" s="29" t="s">
        <v>121</v>
      </c>
      <c r="B248" s="13" t="s">
        <v>3</v>
      </c>
      <c r="C248" s="13" t="s">
        <v>58</v>
      </c>
      <c r="D248" s="13" t="s">
        <v>4</v>
      </c>
      <c r="E248" s="13" t="s">
        <v>489</v>
      </c>
      <c r="F248" s="14" t="s">
        <v>111</v>
      </c>
      <c r="G248" s="15">
        <f>951.8+209</f>
        <v>1160.8</v>
      </c>
    </row>
    <row r="249" spans="1:7" s="98" customFormat="1" x14ac:dyDescent="0.25">
      <c r="A249" s="32" t="s">
        <v>226</v>
      </c>
      <c r="B249" s="13" t="s">
        <v>3</v>
      </c>
      <c r="C249" s="13" t="s">
        <v>58</v>
      </c>
      <c r="D249" s="13" t="s">
        <v>4</v>
      </c>
      <c r="E249" s="13" t="s">
        <v>305</v>
      </c>
      <c r="F249" s="14"/>
      <c r="G249" s="15">
        <f>SUM(G250)</f>
        <v>620.9</v>
      </c>
    </row>
    <row r="250" spans="1:7" s="98" customFormat="1" ht="31.2" x14ac:dyDescent="0.25">
      <c r="A250" s="30" t="s">
        <v>121</v>
      </c>
      <c r="B250" s="13" t="s">
        <v>3</v>
      </c>
      <c r="C250" s="13" t="s">
        <v>58</v>
      </c>
      <c r="D250" s="13" t="s">
        <v>4</v>
      </c>
      <c r="E250" s="13" t="s">
        <v>305</v>
      </c>
      <c r="F250" s="14" t="s">
        <v>111</v>
      </c>
      <c r="G250" s="15">
        <f>509.1+111.8</f>
        <v>620.9</v>
      </c>
    </row>
    <row r="251" spans="1:7" s="98" customFormat="1" ht="31.2" x14ac:dyDescent="0.25">
      <c r="A251" s="30" t="s">
        <v>520</v>
      </c>
      <c r="B251" s="13" t="s">
        <v>3</v>
      </c>
      <c r="C251" s="13" t="s">
        <v>58</v>
      </c>
      <c r="D251" s="13" t="s">
        <v>10</v>
      </c>
      <c r="E251" s="13"/>
      <c r="F251" s="14"/>
      <c r="G251" s="15">
        <f>SUM(G252+G254)</f>
        <v>1875.8</v>
      </c>
    </row>
    <row r="252" spans="1:7" s="98" customFormat="1" ht="31.2" x14ac:dyDescent="0.25">
      <c r="A252" s="30" t="s">
        <v>589</v>
      </c>
      <c r="B252" s="13" t="s">
        <v>3</v>
      </c>
      <c r="C252" s="13" t="s">
        <v>58</v>
      </c>
      <c r="D252" s="13" t="s">
        <v>10</v>
      </c>
      <c r="E252" s="13" t="s">
        <v>580</v>
      </c>
      <c r="F252" s="14"/>
      <c r="G252" s="15">
        <f>SUM(G253)</f>
        <v>1836.5</v>
      </c>
    </row>
    <row r="253" spans="1:7" s="98" customFormat="1" ht="31.2" x14ac:dyDescent="0.25">
      <c r="A253" s="30" t="s">
        <v>121</v>
      </c>
      <c r="B253" s="13" t="s">
        <v>3</v>
      </c>
      <c r="C253" s="13" t="s">
        <v>58</v>
      </c>
      <c r="D253" s="13" t="s">
        <v>10</v>
      </c>
      <c r="E253" s="13" t="s">
        <v>580</v>
      </c>
      <c r="F253" s="14" t="s">
        <v>111</v>
      </c>
      <c r="G253" s="15">
        <f>110.2+1726.3</f>
        <v>1836.5</v>
      </c>
    </row>
    <row r="254" spans="1:7" s="98" customFormat="1" ht="31.2" x14ac:dyDescent="0.25">
      <c r="A254" s="30" t="s">
        <v>589</v>
      </c>
      <c r="B254" s="13" t="s">
        <v>3</v>
      </c>
      <c r="C254" s="13" t="s">
        <v>58</v>
      </c>
      <c r="D254" s="13" t="s">
        <v>10</v>
      </c>
      <c r="E254" s="13" t="s">
        <v>581</v>
      </c>
      <c r="F254" s="14"/>
      <c r="G254" s="15">
        <f>SUM(G255)</f>
        <v>39.299999999999997</v>
      </c>
    </row>
    <row r="255" spans="1:7" s="98" customFormat="1" ht="31.2" x14ac:dyDescent="0.25">
      <c r="A255" s="30" t="s">
        <v>121</v>
      </c>
      <c r="B255" s="13" t="s">
        <v>3</v>
      </c>
      <c r="C255" s="13" t="s">
        <v>58</v>
      </c>
      <c r="D255" s="13" t="s">
        <v>10</v>
      </c>
      <c r="E255" s="13" t="s">
        <v>581</v>
      </c>
      <c r="F255" s="14" t="s">
        <v>111</v>
      </c>
      <c r="G255" s="15">
        <v>39.299999999999997</v>
      </c>
    </row>
    <row r="256" spans="1:7" s="98" customFormat="1" x14ac:dyDescent="0.25">
      <c r="A256" s="28" t="s">
        <v>540</v>
      </c>
      <c r="B256" s="13" t="s">
        <v>3</v>
      </c>
      <c r="C256" s="13" t="s">
        <v>58</v>
      </c>
      <c r="D256" s="13" t="s">
        <v>538</v>
      </c>
      <c r="E256" s="13"/>
      <c r="F256" s="14"/>
      <c r="G256" s="15">
        <f>SUM(G257)</f>
        <v>9756.1</v>
      </c>
    </row>
    <row r="257" spans="1:7" s="98" customFormat="1" x14ac:dyDescent="0.25">
      <c r="A257" s="30" t="s">
        <v>541</v>
      </c>
      <c r="B257" s="13" t="s">
        <v>3</v>
      </c>
      <c r="C257" s="13" t="s">
        <v>58</v>
      </c>
      <c r="D257" s="13" t="s">
        <v>538</v>
      </c>
      <c r="E257" s="13" t="s">
        <v>539</v>
      </c>
      <c r="F257" s="14"/>
      <c r="G257" s="15">
        <f>SUM(G258)</f>
        <v>9756.1</v>
      </c>
    </row>
    <row r="258" spans="1:7" s="98" customFormat="1" ht="31.2" x14ac:dyDescent="0.25">
      <c r="A258" s="29" t="s">
        <v>115</v>
      </c>
      <c r="B258" s="13" t="s">
        <v>3</v>
      </c>
      <c r="C258" s="13" t="s">
        <v>58</v>
      </c>
      <c r="D258" s="13" t="s">
        <v>538</v>
      </c>
      <c r="E258" s="13" t="s">
        <v>539</v>
      </c>
      <c r="F258" s="14" t="s">
        <v>20</v>
      </c>
      <c r="G258" s="15">
        <f>8000+1756.1</f>
        <v>9756.1</v>
      </c>
    </row>
    <row r="259" spans="1:7" s="98" customFormat="1" x14ac:dyDescent="0.25">
      <c r="A259" s="28" t="s">
        <v>371</v>
      </c>
      <c r="B259" s="13" t="s">
        <v>4</v>
      </c>
      <c r="C259" s="13"/>
      <c r="D259" s="13"/>
      <c r="E259" s="13"/>
      <c r="F259" s="14"/>
      <c r="G259" s="15">
        <f>SUM(G260+G273+G294)</f>
        <v>254989.8</v>
      </c>
    </row>
    <row r="260" spans="1:7" s="98" customFormat="1" ht="46.8" x14ac:dyDescent="0.25">
      <c r="A260" s="28" t="s">
        <v>154</v>
      </c>
      <c r="B260" s="13" t="s">
        <v>4</v>
      </c>
      <c r="C260" s="13" t="s">
        <v>58</v>
      </c>
      <c r="D260" s="13"/>
      <c r="E260" s="13"/>
      <c r="F260" s="14"/>
      <c r="G260" s="15">
        <f>SUM(G261+G270)</f>
        <v>7200.7</v>
      </c>
    </row>
    <row r="261" spans="1:7" s="98" customFormat="1" ht="46.8" x14ac:dyDescent="0.25">
      <c r="A261" s="31" t="s">
        <v>372</v>
      </c>
      <c r="B261" s="13" t="s">
        <v>4</v>
      </c>
      <c r="C261" s="13" t="s">
        <v>58</v>
      </c>
      <c r="D261" s="13" t="s">
        <v>0</v>
      </c>
      <c r="E261" s="13"/>
      <c r="F261" s="14"/>
      <c r="G261" s="15">
        <f>SUM(G262+G266+G268)</f>
        <v>7200.7</v>
      </c>
    </row>
    <row r="262" spans="1:7" s="98" customFormat="1" x14ac:dyDescent="0.25">
      <c r="A262" s="28" t="s">
        <v>26</v>
      </c>
      <c r="B262" s="13" t="s">
        <v>4</v>
      </c>
      <c r="C262" s="13" t="s">
        <v>58</v>
      </c>
      <c r="D262" s="13" t="s">
        <v>0</v>
      </c>
      <c r="E262" s="13" t="s">
        <v>41</v>
      </c>
      <c r="F262" s="14"/>
      <c r="G262" s="15">
        <f>SUM(G263:G265)</f>
        <v>7171.5999999999995</v>
      </c>
    </row>
    <row r="263" spans="1:7" s="98" customFormat="1" ht="31.2" x14ac:dyDescent="0.25">
      <c r="A263" s="29" t="s">
        <v>18</v>
      </c>
      <c r="B263" s="13" t="s">
        <v>4</v>
      </c>
      <c r="C263" s="13" t="s">
        <v>58</v>
      </c>
      <c r="D263" s="13" t="s">
        <v>0</v>
      </c>
      <c r="E263" s="13" t="s">
        <v>41</v>
      </c>
      <c r="F263" s="14" t="s">
        <v>19</v>
      </c>
      <c r="G263" s="15">
        <v>6850.4</v>
      </c>
    </row>
    <row r="264" spans="1:7" s="98" customFormat="1" ht="31.2" x14ac:dyDescent="0.25">
      <c r="A264" s="29" t="s">
        <v>115</v>
      </c>
      <c r="B264" s="13" t="s">
        <v>4</v>
      </c>
      <c r="C264" s="13" t="s">
        <v>58</v>
      </c>
      <c r="D264" s="13" t="s">
        <v>0</v>
      </c>
      <c r="E264" s="13" t="s">
        <v>41</v>
      </c>
      <c r="F264" s="14" t="s">
        <v>20</v>
      </c>
      <c r="G264" s="15">
        <f>320.4</f>
        <v>320.39999999999998</v>
      </c>
    </row>
    <row r="265" spans="1:7" s="98" customFormat="1" x14ac:dyDescent="0.25">
      <c r="A265" s="29" t="s">
        <v>21</v>
      </c>
      <c r="B265" s="13" t="s">
        <v>4</v>
      </c>
      <c r="C265" s="13" t="s">
        <v>58</v>
      </c>
      <c r="D265" s="13" t="s">
        <v>0</v>
      </c>
      <c r="E265" s="13" t="s">
        <v>41</v>
      </c>
      <c r="F265" s="14" t="s">
        <v>22</v>
      </c>
      <c r="G265" s="15">
        <v>0.8</v>
      </c>
    </row>
    <row r="266" spans="1:7" s="98" customFormat="1" x14ac:dyDescent="0.25">
      <c r="A266" s="29" t="s">
        <v>228</v>
      </c>
      <c r="B266" s="13" t="s">
        <v>4</v>
      </c>
      <c r="C266" s="13" t="s">
        <v>58</v>
      </c>
      <c r="D266" s="13" t="s">
        <v>0</v>
      </c>
      <c r="E266" s="13" t="s">
        <v>229</v>
      </c>
      <c r="F266" s="14"/>
      <c r="G266" s="15">
        <f>SUM(G267)</f>
        <v>20.100000000000001</v>
      </c>
    </row>
    <row r="267" spans="1:7" s="98" customFormat="1" ht="31.2" x14ac:dyDescent="0.25">
      <c r="A267" s="29" t="s">
        <v>115</v>
      </c>
      <c r="B267" s="13" t="s">
        <v>4</v>
      </c>
      <c r="C267" s="13" t="s">
        <v>58</v>
      </c>
      <c r="D267" s="13" t="s">
        <v>0</v>
      </c>
      <c r="E267" s="13" t="s">
        <v>229</v>
      </c>
      <c r="F267" s="14" t="s">
        <v>20</v>
      </c>
      <c r="G267" s="15">
        <v>20.100000000000001</v>
      </c>
    </row>
    <row r="268" spans="1:7" s="98" customFormat="1" x14ac:dyDescent="0.25">
      <c r="A268" s="29" t="s">
        <v>234</v>
      </c>
      <c r="B268" s="13" t="s">
        <v>4</v>
      </c>
      <c r="C268" s="13" t="s">
        <v>58</v>
      </c>
      <c r="D268" s="13" t="s">
        <v>0</v>
      </c>
      <c r="E268" s="13" t="s">
        <v>235</v>
      </c>
      <c r="F268" s="14"/>
      <c r="G268" s="15">
        <f>SUM(G269)</f>
        <v>9</v>
      </c>
    </row>
    <row r="269" spans="1:7" s="98" customFormat="1" ht="31.2" x14ac:dyDescent="0.25">
      <c r="A269" s="29" t="s">
        <v>115</v>
      </c>
      <c r="B269" s="13" t="s">
        <v>4</v>
      </c>
      <c r="C269" s="13" t="s">
        <v>58</v>
      </c>
      <c r="D269" s="13" t="s">
        <v>0</v>
      </c>
      <c r="E269" s="13" t="s">
        <v>235</v>
      </c>
      <c r="F269" s="14" t="s">
        <v>20</v>
      </c>
      <c r="G269" s="15">
        <v>9</v>
      </c>
    </row>
    <row r="270" spans="1:7" s="98" customFormat="1" x14ac:dyDescent="0.25">
      <c r="A270" s="28" t="s">
        <v>283</v>
      </c>
      <c r="B270" s="13" t="s">
        <v>4</v>
      </c>
      <c r="C270" s="13" t="s">
        <v>58</v>
      </c>
      <c r="D270" s="13" t="s">
        <v>1</v>
      </c>
      <c r="E270" s="13"/>
      <c r="F270" s="14"/>
      <c r="G270" s="15">
        <f>SUM(G271)</f>
        <v>0</v>
      </c>
    </row>
    <row r="271" spans="1:7" s="98" customFormat="1" x14ac:dyDescent="0.25">
      <c r="A271" s="28" t="s">
        <v>280</v>
      </c>
      <c r="B271" s="13" t="s">
        <v>4</v>
      </c>
      <c r="C271" s="13" t="s">
        <v>58</v>
      </c>
      <c r="D271" s="13" t="s">
        <v>1</v>
      </c>
      <c r="E271" s="13" t="s">
        <v>281</v>
      </c>
      <c r="F271" s="14"/>
      <c r="G271" s="15">
        <f>SUM(G272)</f>
        <v>0</v>
      </c>
    </row>
    <row r="272" spans="1:7" s="98" customFormat="1" ht="33" customHeight="1" x14ac:dyDescent="0.25">
      <c r="A272" s="29" t="s">
        <v>110</v>
      </c>
      <c r="B272" s="13" t="s">
        <v>4</v>
      </c>
      <c r="C272" s="13" t="s">
        <v>58</v>
      </c>
      <c r="D272" s="13" t="s">
        <v>1</v>
      </c>
      <c r="E272" s="13" t="s">
        <v>281</v>
      </c>
      <c r="F272" s="14" t="s">
        <v>111</v>
      </c>
      <c r="G272" s="15">
        <f>465-465</f>
        <v>0</v>
      </c>
    </row>
    <row r="273" spans="1:7" s="98" customFormat="1" x14ac:dyDescent="0.25">
      <c r="A273" s="28" t="s">
        <v>155</v>
      </c>
      <c r="B273" s="13" t="s">
        <v>4</v>
      </c>
      <c r="C273" s="13" t="s">
        <v>93</v>
      </c>
      <c r="D273" s="13"/>
      <c r="E273" s="13"/>
      <c r="F273" s="14"/>
      <c r="G273" s="15">
        <f>SUM(G274)</f>
        <v>244539.09999999998</v>
      </c>
    </row>
    <row r="274" spans="1:7" s="98" customFormat="1" ht="33.75" customHeight="1" x14ac:dyDescent="0.25">
      <c r="A274" s="34" t="s">
        <v>94</v>
      </c>
      <c r="B274" s="13" t="s">
        <v>4</v>
      </c>
      <c r="C274" s="13" t="s">
        <v>93</v>
      </c>
      <c r="D274" s="13" t="s">
        <v>0</v>
      </c>
      <c r="E274" s="13"/>
      <c r="F274" s="14"/>
      <c r="G274" s="15">
        <f>SUM(G275+G286+G282+G290+G292+G280+G288)</f>
        <v>244539.09999999998</v>
      </c>
    </row>
    <row r="275" spans="1:7" s="98" customFormat="1" ht="46.8" x14ac:dyDescent="0.25">
      <c r="A275" s="31" t="s">
        <v>106</v>
      </c>
      <c r="B275" s="13" t="s">
        <v>4</v>
      </c>
      <c r="C275" s="13" t="s">
        <v>93</v>
      </c>
      <c r="D275" s="13" t="s">
        <v>0</v>
      </c>
      <c r="E275" s="13" t="s">
        <v>51</v>
      </c>
      <c r="F275" s="14"/>
      <c r="G275" s="15">
        <f>SUM(G276:G279)</f>
        <v>239947.59999999998</v>
      </c>
    </row>
    <row r="276" spans="1:7" s="98" customFormat="1" ht="31.2" x14ac:dyDescent="0.25">
      <c r="A276" s="29" t="s">
        <v>18</v>
      </c>
      <c r="B276" s="13" t="s">
        <v>4</v>
      </c>
      <c r="C276" s="13" t="s">
        <v>93</v>
      </c>
      <c r="D276" s="13" t="s">
        <v>0</v>
      </c>
      <c r="E276" s="13" t="s">
        <v>51</v>
      </c>
      <c r="F276" s="14" t="s">
        <v>19</v>
      </c>
      <c r="G276" s="15">
        <v>30470.6</v>
      </c>
    </row>
    <row r="277" spans="1:7" s="98" customFormat="1" ht="31.2" x14ac:dyDescent="0.25">
      <c r="A277" s="29" t="s">
        <v>115</v>
      </c>
      <c r="B277" s="13" t="s">
        <v>4</v>
      </c>
      <c r="C277" s="13" t="s">
        <v>93</v>
      </c>
      <c r="D277" s="13" t="s">
        <v>0</v>
      </c>
      <c r="E277" s="13" t="s">
        <v>51</v>
      </c>
      <c r="F277" s="14" t="s">
        <v>20</v>
      </c>
      <c r="G277" s="15">
        <v>1178.5999999999999</v>
      </c>
    </row>
    <row r="278" spans="1:7" s="98" customFormat="1" ht="39" customHeight="1" x14ac:dyDescent="0.25">
      <c r="A278" s="29" t="s">
        <v>110</v>
      </c>
      <c r="B278" s="13" t="s">
        <v>4</v>
      </c>
      <c r="C278" s="13" t="s">
        <v>93</v>
      </c>
      <c r="D278" s="13" t="s">
        <v>0</v>
      </c>
      <c r="E278" s="13" t="s">
        <v>51</v>
      </c>
      <c r="F278" s="14" t="s">
        <v>111</v>
      </c>
      <c r="G278" s="15">
        <v>208297.4</v>
      </c>
    </row>
    <row r="279" spans="1:7" s="98" customFormat="1" x14ac:dyDescent="0.25">
      <c r="A279" s="29" t="s">
        <v>21</v>
      </c>
      <c r="B279" s="13" t="s">
        <v>4</v>
      </c>
      <c r="C279" s="13" t="s">
        <v>93</v>
      </c>
      <c r="D279" s="13" t="s">
        <v>0</v>
      </c>
      <c r="E279" s="13" t="s">
        <v>51</v>
      </c>
      <c r="F279" s="14" t="s">
        <v>22</v>
      </c>
      <c r="G279" s="15">
        <v>1</v>
      </c>
    </row>
    <row r="280" spans="1:7" s="98" customFormat="1" x14ac:dyDescent="0.25">
      <c r="A280" s="29" t="s">
        <v>280</v>
      </c>
      <c r="B280" s="13" t="s">
        <v>4</v>
      </c>
      <c r="C280" s="13" t="s">
        <v>93</v>
      </c>
      <c r="D280" s="13" t="s">
        <v>0</v>
      </c>
      <c r="E280" s="13" t="s">
        <v>281</v>
      </c>
      <c r="F280" s="14"/>
      <c r="G280" s="15">
        <f>SUM(G281)</f>
        <v>0</v>
      </c>
    </row>
    <row r="281" spans="1:7" s="98" customFormat="1" ht="31.2" x14ac:dyDescent="0.25">
      <c r="A281" s="29" t="s">
        <v>121</v>
      </c>
      <c r="B281" s="13" t="s">
        <v>4</v>
      </c>
      <c r="C281" s="13" t="s">
        <v>93</v>
      </c>
      <c r="D281" s="13" t="s">
        <v>0</v>
      </c>
      <c r="E281" s="13" t="s">
        <v>281</v>
      </c>
      <c r="F281" s="14" t="s">
        <v>111</v>
      </c>
      <c r="G281" s="15"/>
    </row>
    <row r="282" spans="1:7" s="98" customFormat="1" ht="37.200000000000003" customHeight="1" x14ac:dyDescent="0.25">
      <c r="A282" s="28" t="s">
        <v>373</v>
      </c>
      <c r="B282" s="13" t="s">
        <v>4</v>
      </c>
      <c r="C282" s="13" t="s">
        <v>93</v>
      </c>
      <c r="D282" s="13" t="s">
        <v>0</v>
      </c>
      <c r="E282" s="13" t="s">
        <v>131</v>
      </c>
      <c r="F282" s="14"/>
      <c r="G282" s="15">
        <f>G283+G285+G284</f>
        <v>1766</v>
      </c>
    </row>
    <row r="283" spans="1:7" s="98" customFormat="1" ht="31.2" x14ac:dyDescent="0.25">
      <c r="A283" s="29" t="s">
        <v>115</v>
      </c>
      <c r="B283" s="13" t="s">
        <v>4</v>
      </c>
      <c r="C283" s="13" t="s">
        <v>93</v>
      </c>
      <c r="D283" s="13" t="s">
        <v>0</v>
      </c>
      <c r="E283" s="13" t="s">
        <v>131</v>
      </c>
      <c r="F283" s="14" t="s">
        <v>20</v>
      </c>
      <c r="G283" s="15">
        <v>750</v>
      </c>
    </row>
    <row r="284" spans="1:7" s="98" customFormat="1" x14ac:dyDescent="0.25">
      <c r="A284" s="29" t="s">
        <v>117</v>
      </c>
      <c r="B284" s="13" t="s">
        <v>4</v>
      </c>
      <c r="C284" s="13" t="s">
        <v>93</v>
      </c>
      <c r="D284" s="13" t="s">
        <v>0</v>
      </c>
      <c r="E284" s="13" t="s">
        <v>131</v>
      </c>
      <c r="F284" s="14" t="s">
        <v>109</v>
      </c>
      <c r="G284" s="15">
        <v>1016</v>
      </c>
    </row>
    <row r="285" spans="1:7" s="98" customFormat="1" ht="31.2" x14ac:dyDescent="0.25">
      <c r="A285" s="30" t="s">
        <v>121</v>
      </c>
      <c r="B285" s="13" t="s">
        <v>4</v>
      </c>
      <c r="C285" s="13" t="s">
        <v>93</v>
      </c>
      <c r="D285" s="13" t="s">
        <v>0</v>
      </c>
      <c r="E285" s="13" t="s">
        <v>131</v>
      </c>
      <c r="F285" s="14" t="s">
        <v>111</v>
      </c>
      <c r="G285" s="15"/>
    </row>
    <row r="286" spans="1:7" s="98" customFormat="1" ht="93.6" x14ac:dyDescent="0.25">
      <c r="A286" s="35" t="s">
        <v>217</v>
      </c>
      <c r="B286" s="13" t="s">
        <v>4</v>
      </c>
      <c r="C286" s="13" t="s">
        <v>93</v>
      </c>
      <c r="D286" s="13" t="s">
        <v>0</v>
      </c>
      <c r="E286" s="13" t="s">
        <v>96</v>
      </c>
      <c r="F286" s="14"/>
      <c r="G286" s="15">
        <f>SUM(G287:G287)</f>
        <v>687.5</v>
      </c>
    </row>
    <row r="287" spans="1:7" s="98" customFormat="1" ht="31.2" x14ac:dyDescent="0.25">
      <c r="A287" s="29" t="s">
        <v>116</v>
      </c>
      <c r="B287" s="13" t="s">
        <v>4</v>
      </c>
      <c r="C287" s="13" t="s">
        <v>93</v>
      </c>
      <c r="D287" s="13" t="s">
        <v>0</v>
      </c>
      <c r="E287" s="13" t="s">
        <v>96</v>
      </c>
      <c r="F287" s="14" t="s">
        <v>111</v>
      </c>
      <c r="G287" s="15">
        <v>687.5</v>
      </c>
    </row>
    <row r="288" spans="1:7" s="98" customFormat="1" ht="31.2" x14ac:dyDescent="0.25">
      <c r="A288" s="29" t="s">
        <v>193</v>
      </c>
      <c r="B288" s="13" t="s">
        <v>4</v>
      </c>
      <c r="C288" s="13" t="s">
        <v>93</v>
      </c>
      <c r="D288" s="13" t="s">
        <v>0</v>
      </c>
      <c r="E288" s="13" t="s">
        <v>259</v>
      </c>
      <c r="F288" s="14"/>
      <c r="G288" s="15">
        <f>G289</f>
        <v>0</v>
      </c>
    </row>
    <row r="289" spans="1:7" s="98" customFormat="1" ht="33.6" customHeight="1" x14ac:dyDescent="0.25">
      <c r="A289" s="29" t="s">
        <v>110</v>
      </c>
      <c r="B289" s="13" t="s">
        <v>4</v>
      </c>
      <c r="C289" s="13" t="s">
        <v>93</v>
      </c>
      <c r="D289" s="13" t="s">
        <v>0</v>
      </c>
      <c r="E289" s="13" t="s">
        <v>259</v>
      </c>
      <c r="F289" s="14" t="s">
        <v>111</v>
      </c>
      <c r="G289" s="15"/>
    </row>
    <row r="290" spans="1:7" s="98" customFormat="1" ht="31.2" x14ac:dyDescent="0.25">
      <c r="A290" s="29" t="s">
        <v>200</v>
      </c>
      <c r="B290" s="13" t="s">
        <v>4</v>
      </c>
      <c r="C290" s="13" t="s">
        <v>93</v>
      </c>
      <c r="D290" s="13" t="s">
        <v>0</v>
      </c>
      <c r="E290" s="13" t="s">
        <v>198</v>
      </c>
      <c r="F290" s="14"/>
      <c r="G290" s="15">
        <f>G291</f>
        <v>2138</v>
      </c>
    </row>
    <row r="291" spans="1:7" s="98" customFormat="1" ht="31.2" x14ac:dyDescent="0.25">
      <c r="A291" s="29" t="s">
        <v>116</v>
      </c>
      <c r="B291" s="13" t="s">
        <v>4</v>
      </c>
      <c r="C291" s="13" t="s">
        <v>93</v>
      </c>
      <c r="D291" s="13" t="s">
        <v>0</v>
      </c>
      <c r="E291" s="13" t="s">
        <v>198</v>
      </c>
      <c r="F291" s="14" t="s">
        <v>111</v>
      </c>
      <c r="G291" s="15">
        <f>2137.9+0.1</f>
        <v>2138</v>
      </c>
    </row>
    <row r="292" spans="1:7" s="98" customFormat="1" ht="96.75" customHeight="1" x14ac:dyDescent="0.25">
      <c r="A292" s="29" t="s">
        <v>356</v>
      </c>
      <c r="B292" s="13" t="s">
        <v>4</v>
      </c>
      <c r="C292" s="13" t="s">
        <v>93</v>
      </c>
      <c r="D292" s="13" t="s">
        <v>0</v>
      </c>
      <c r="E292" s="13" t="s">
        <v>258</v>
      </c>
      <c r="F292" s="14"/>
      <c r="G292" s="15">
        <f>G293</f>
        <v>0</v>
      </c>
    </row>
    <row r="293" spans="1:7" s="98" customFormat="1" ht="31.2" x14ac:dyDescent="0.25">
      <c r="A293" s="29" t="s">
        <v>116</v>
      </c>
      <c r="B293" s="13" t="s">
        <v>4</v>
      </c>
      <c r="C293" s="13" t="s">
        <v>93</v>
      </c>
      <c r="D293" s="13" t="s">
        <v>0</v>
      </c>
      <c r="E293" s="13" t="s">
        <v>258</v>
      </c>
      <c r="F293" s="14" t="s">
        <v>111</v>
      </c>
      <c r="G293" s="15"/>
    </row>
    <row r="294" spans="1:7" s="98" customFormat="1" x14ac:dyDescent="0.25">
      <c r="A294" s="28" t="s">
        <v>157</v>
      </c>
      <c r="B294" s="13" t="s">
        <v>4</v>
      </c>
      <c r="C294" s="13" t="s">
        <v>101</v>
      </c>
      <c r="D294" s="13"/>
      <c r="E294" s="13"/>
      <c r="F294" s="14"/>
      <c r="G294" s="15">
        <f>G295</f>
        <v>3250</v>
      </c>
    </row>
    <row r="295" spans="1:7" s="98" customFormat="1" ht="46.8" x14ac:dyDescent="0.25">
      <c r="A295" s="28" t="s">
        <v>133</v>
      </c>
      <c r="B295" s="13" t="s">
        <v>4</v>
      </c>
      <c r="C295" s="13" t="s">
        <v>101</v>
      </c>
      <c r="D295" s="13" t="s">
        <v>0</v>
      </c>
      <c r="E295" s="13"/>
      <c r="F295" s="14"/>
      <c r="G295" s="15">
        <f>G296</f>
        <v>3250</v>
      </c>
    </row>
    <row r="296" spans="1:7" s="98" customFormat="1" ht="31.2" x14ac:dyDescent="0.25">
      <c r="A296" s="28" t="s">
        <v>374</v>
      </c>
      <c r="B296" s="13" t="s">
        <v>4</v>
      </c>
      <c r="C296" s="13" t="s">
        <v>101</v>
      </c>
      <c r="D296" s="13" t="s">
        <v>0</v>
      </c>
      <c r="E296" s="13" t="s">
        <v>132</v>
      </c>
      <c r="F296" s="14"/>
      <c r="G296" s="15">
        <f>G297+G298+G299+G300</f>
        <v>3250</v>
      </c>
    </row>
    <row r="297" spans="1:7" s="98" customFormat="1" ht="46.8" x14ac:dyDescent="0.25">
      <c r="A297" s="28" t="s">
        <v>114</v>
      </c>
      <c r="B297" s="13" t="s">
        <v>4</v>
      </c>
      <c r="C297" s="13" t="s">
        <v>101</v>
      </c>
      <c r="D297" s="13" t="s">
        <v>0</v>
      </c>
      <c r="E297" s="13" t="s">
        <v>132</v>
      </c>
      <c r="F297" s="14" t="s">
        <v>19</v>
      </c>
      <c r="G297" s="15"/>
    </row>
    <row r="298" spans="1:7" s="98" customFormat="1" ht="31.2" x14ac:dyDescent="0.25">
      <c r="A298" s="29" t="s">
        <v>115</v>
      </c>
      <c r="B298" s="13" t="s">
        <v>4</v>
      </c>
      <c r="C298" s="13" t="s">
        <v>101</v>
      </c>
      <c r="D298" s="13" t="s">
        <v>0</v>
      </c>
      <c r="E298" s="13" t="s">
        <v>132</v>
      </c>
      <c r="F298" s="14" t="s">
        <v>20</v>
      </c>
      <c r="G298" s="15">
        <v>2700</v>
      </c>
    </row>
    <row r="299" spans="1:7" s="98" customFormat="1" x14ac:dyDescent="0.25">
      <c r="A299" s="29" t="s">
        <v>117</v>
      </c>
      <c r="B299" s="13" t="s">
        <v>4</v>
      </c>
      <c r="C299" s="13" t="s">
        <v>101</v>
      </c>
      <c r="D299" s="13" t="s">
        <v>0</v>
      </c>
      <c r="E299" s="13" t="s">
        <v>132</v>
      </c>
      <c r="F299" s="14" t="s">
        <v>109</v>
      </c>
      <c r="G299" s="15"/>
    </row>
    <row r="300" spans="1:7" s="98" customFormat="1" ht="31.2" x14ac:dyDescent="0.25">
      <c r="A300" s="29" t="s">
        <v>121</v>
      </c>
      <c r="B300" s="13" t="s">
        <v>4</v>
      </c>
      <c r="C300" s="13" t="s">
        <v>101</v>
      </c>
      <c r="D300" s="13" t="s">
        <v>0</v>
      </c>
      <c r="E300" s="13" t="s">
        <v>132</v>
      </c>
      <c r="F300" s="14" t="s">
        <v>111</v>
      </c>
      <c r="G300" s="15">
        <v>550</v>
      </c>
    </row>
    <row r="301" spans="1:7" s="98" customFormat="1" x14ac:dyDescent="0.25">
      <c r="A301" s="28" t="s">
        <v>375</v>
      </c>
      <c r="B301" s="13" t="s">
        <v>10</v>
      </c>
      <c r="C301" s="13"/>
      <c r="D301" s="13"/>
      <c r="E301" s="13"/>
      <c r="F301" s="13"/>
      <c r="G301" s="15">
        <f>SUM(G302+G335+G345)</f>
        <v>463399.49999999994</v>
      </c>
    </row>
    <row r="302" spans="1:7" s="98" customFormat="1" ht="31.2" x14ac:dyDescent="0.25">
      <c r="A302" s="36" t="s">
        <v>376</v>
      </c>
      <c r="B302" s="13" t="s">
        <v>10</v>
      </c>
      <c r="C302" s="13" t="s">
        <v>58</v>
      </c>
      <c r="D302" s="13"/>
      <c r="E302" s="13"/>
      <c r="F302" s="13"/>
      <c r="G302" s="15">
        <f>SUM(G303+G316+G326+G332)</f>
        <v>130140.39999999998</v>
      </c>
    </row>
    <row r="303" spans="1:7" s="98" customFormat="1" ht="46.8" x14ac:dyDescent="0.25">
      <c r="A303" s="28" t="s">
        <v>377</v>
      </c>
      <c r="B303" s="13" t="s">
        <v>10</v>
      </c>
      <c r="C303" s="13" t="s">
        <v>58</v>
      </c>
      <c r="D303" s="13" t="s">
        <v>0</v>
      </c>
      <c r="E303" s="13"/>
      <c r="F303" s="14"/>
      <c r="G303" s="15">
        <f>SUM(G308+G311+G306+G304+G314)</f>
        <v>3985.6</v>
      </c>
    </row>
    <row r="304" spans="1:7" s="98" customFormat="1" x14ac:dyDescent="0.25">
      <c r="A304" s="28" t="s">
        <v>362</v>
      </c>
      <c r="B304" s="13" t="s">
        <v>10</v>
      </c>
      <c r="C304" s="13" t="s">
        <v>58</v>
      </c>
      <c r="D304" s="13" t="s">
        <v>0</v>
      </c>
      <c r="E304" s="13" t="s">
        <v>363</v>
      </c>
      <c r="F304" s="14"/>
      <c r="G304" s="15">
        <f>G305</f>
        <v>0</v>
      </c>
    </row>
    <row r="305" spans="1:7" s="98" customFormat="1" ht="31.2" x14ac:dyDescent="0.25">
      <c r="A305" s="28" t="s">
        <v>121</v>
      </c>
      <c r="B305" s="13" t="s">
        <v>10</v>
      </c>
      <c r="C305" s="13" t="s">
        <v>58</v>
      </c>
      <c r="D305" s="13" t="s">
        <v>0</v>
      </c>
      <c r="E305" s="13" t="s">
        <v>363</v>
      </c>
      <c r="F305" s="14" t="s">
        <v>111</v>
      </c>
      <c r="G305" s="15"/>
    </row>
    <row r="306" spans="1:7" s="98" customFormat="1" ht="109.2" x14ac:dyDescent="0.25">
      <c r="A306" s="29" t="s">
        <v>354</v>
      </c>
      <c r="B306" s="13" t="s">
        <v>10</v>
      </c>
      <c r="C306" s="13" t="s">
        <v>58</v>
      </c>
      <c r="D306" s="13" t="s">
        <v>0</v>
      </c>
      <c r="E306" s="13" t="s">
        <v>120</v>
      </c>
      <c r="F306" s="14"/>
      <c r="G306" s="15">
        <f>SUM(G307)</f>
        <v>252</v>
      </c>
    </row>
    <row r="307" spans="1:7" s="98" customFormat="1" ht="31.2" x14ac:dyDescent="0.25">
      <c r="A307" s="29" t="s">
        <v>18</v>
      </c>
      <c r="B307" s="13" t="s">
        <v>10</v>
      </c>
      <c r="C307" s="13" t="s">
        <v>58</v>
      </c>
      <c r="D307" s="13" t="s">
        <v>0</v>
      </c>
      <c r="E307" s="13" t="s">
        <v>120</v>
      </c>
      <c r="F307" s="14" t="s">
        <v>19</v>
      </c>
      <c r="G307" s="15">
        <v>252</v>
      </c>
    </row>
    <row r="308" spans="1:7" s="98" customFormat="1" ht="46.8" x14ac:dyDescent="0.25">
      <c r="A308" s="29" t="s">
        <v>173</v>
      </c>
      <c r="B308" s="13" t="s">
        <v>10</v>
      </c>
      <c r="C308" s="13" t="s">
        <v>58</v>
      </c>
      <c r="D308" s="13" t="s">
        <v>0</v>
      </c>
      <c r="E308" s="13" t="s">
        <v>172</v>
      </c>
      <c r="F308" s="14"/>
      <c r="G308" s="15">
        <f>SUM(G309:G310)</f>
        <v>1866.8</v>
      </c>
    </row>
    <row r="309" spans="1:7" s="98" customFormat="1" ht="46.8" x14ac:dyDescent="0.25">
      <c r="A309" s="29" t="s">
        <v>114</v>
      </c>
      <c r="B309" s="13" t="s">
        <v>10</v>
      </c>
      <c r="C309" s="13" t="s">
        <v>58</v>
      </c>
      <c r="D309" s="13" t="s">
        <v>0</v>
      </c>
      <c r="E309" s="13" t="s">
        <v>172</v>
      </c>
      <c r="F309" s="14" t="s">
        <v>19</v>
      </c>
      <c r="G309" s="15">
        <v>1729.1</v>
      </c>
    </row>
    <row r="310" spans="1:7" s="98" customFormat="1" ht="31.2" x14ac:dyDescent="0.25">
      <c r="A310" s="29" t="s">
        <v>115</v>
      </c>
      <c r="B310" s="13" t="s">
        <v>10</v>
      </c>
      <c r="C310" s="13" t="s">
        <v>58</v>
      </c>
      <c r="D310" s="13" t="s">
        <v>0</v>
      </c>
      <c r="E310" s="13" t="s">
        <v>172</v>
      </c>
      <c r="F310" s="14" t="s">
        <v>20</v>
      </c>
      <c r="G310" s="15">
        <v>137.69999999999999</v>
      </c>
    </row>
    <row r="311" spans="1:7" s="98" customFormat="1" ht="93.6" x14ac:dyDescent="0.25">
      <c r="A311" s="37" t="s">
        <v>180</v>
      </c>
      <c r="B311" s="13" t="s">
        <v>10</v>
      </c>
      <c r="C311" s="13" t="s">
        <v>58</v>
      </c>
      <c r="D311" s="13" t="s">
        <v>0</v>
      </c>
      <c r="E311" s="13" t="s">
        <v>43</v>
      </c>
      <c r="F311" s="14"/>
      <c r="G311" s="15">
        <f>SUM(G312:G313)</f>
        <v>933.40000000000009</v>
      </c>
    </row>
    <row r="312" spans="1:7" s="98" customFormat="1" ht="46.5" customHeight="1" x14ac:dyDescent="0.25">
      <c r="A312" s="29" t="s">
        <v>113</v>
      </c>
      <c r="B312" s="13" t="s">
        <v>10</v>
      </c>
      <c r="C312" s="13" t="s">
        <v>58</v>
      </c>
      <c r="D312" s="13" t="s">
        <v>0</v>
      </c>
      <c r="E312" s="13" t="s">
        <v>43</v>
      </c>
      <c r="F312" s="14" t="s">
        <v>19</v>
      </c>
      <c r="G312" s="15">
        <v>849.2</v>
      </c>
    </row>
    <row r="313" spans="1:7" s="98" customFormat="1" ht="31.2" x14ac:dyDescent="0.25">
      <c r="A313" s="29" t="s">
        <v>115</v>
      </c>
      <c r="B313" s="13" t="s">
        <v>10</v>
      </c>
      <c r="C313" s="13" t="s">
        <v>58</v>
      </c>
      <c r="D313" s="13" t="s">
        <v>0</v>
      </c>
      <c r="E313" s="13" t="s">
        <v>43</v>
      </c>
      <c r="F313" s="14" t="s">
        <v>20</v>
      </c>
      <c r="G313" s="15">
        <v>84.2</v>
      </c>
    </row>
    <row r="314" spans="1:7" s="98" customFormat="1" ht="141.75" customHeight="1" x14ac:dyDescent="0.25">
      <c r="A314" s="29" t="s">
        <v>567</v>
      </c>
      <c r="B314" s="13" t="s">
        <v>10</v>
      </c>
      <c r="C314" s="13" t="s">
        <v>58</v>
      </c>
      <c r="D314" s="13" t="s">
        <v>0</v>
      </c>
      <c r="E314" s="13" t="s">
        <v>476</v>
      </c>
      <c r="F314" s="14"/>
      <c r="G314" s="15">
        <f>SUM(G315)</f>
        <v>933.4</v>
      </c>
    </row>
    <row r="315" spans="1:7" s="98" customFormat="1" ht="31.2" x14ac:dyDescent="0.25">
      <c r="A315" s="29" t="s">
        <v>18</v>
      </c>
      <c r="B315" s="13" t="s">
        <v>10</v>
      </c>
      <c r="C315" s="13" t="s">
        <v>58</v>
      </c>
      <c r="D315" s="13" t="s">
        <v>0</v>
      </c>
      <c r="E315" s="13" t="s">
        <v>476</v>
      </c>
      <c r="F315" s="14" t="s">
        <v>19</v>
      </c>
      <c r="G315" s="15">
        <v>933.4</v>
      </c>
    </row>
    <row r="316" spans="1:7" s="98" customFormat="1" x14ac:dyDescent="0.25">
      <c r="A316" s="29" t="s">
        <v>151</v>
      </c>
      <c r="B316" s="13" t="s">
        <v>10</v>
      </c>
      <c r="C316" s="13" t="s">
        <v>58</v>
      </c>
      <c r="D316" s="13" t="s">
        <v>1</v>
      </c>
      <c r="E316" s="13"/>
      <c r="F316" s="14"/>
      <c r="G316" s="15">
        <f>SUM(G317+G320+G322+G324)</f>
        <v>17401.3</v>
      </c>
    </row>
    <row r="317" spans="1:7" s="98" customFormat="1" x14ac:dyDescent="0.25">
      <c r="A317" s="29" t="s">
        <v>26</v>
      </c>
      <c r="B317" s="13" t="s">
        <v>10</v>
      </c>
      <c r="C317" s="13" t="s">
        <v>58</v>
      </c>
      <c r="D317" s="13" t="s">
        <v>1</v>
      </c>
      <c r="E317" s="13" t="s">
        <v>41</v>
      </c>
      <c r="F317" s="14"/>
      <c r="G317" s="15">
        <f>SUM(G318:G319)</f>
        <v>16868.5</v>
      </c>
    </row>
    <row r="318" spans="1:7" s="98" customFormat="1" ht="46.8" x14ac:dyDescent="0.25">
      <c r="A318" s="29" t="s">
        <v>114</v>
      </c>
      <c r="B318" s="13" t="s">
        <v>10</v>
      </c>
      <c r="C318" s="13" t="s">
        <v>58</v>
      </c>
      <c r="D318" s="13" t="s">
        <v>1</v>
      </c>
      <c r="E318" s="13" t="s">
        <v>41</v>
      </c>
      <c r="F318" s="14" t="s">
        <v>19</v>
      </c>
      <c r="G318" s="15">
        <f>15133.9+1192.7</f>
        <v>16326.6</v>
      </c>
    </row>
    <row r="319" spans="1:7" s="98" customFormat="1" ht="31.2" x14ac:dyDescent="0.25">
      <c r="A319" s="29" t="s">
        <v>115</v>
      </c>
      <c r="B319" s="13" t="s">
        <v>10</v>
      </c>
      <c r="C319" s="13" t="s">
        <v>58</v>
      </c>
      <c r="D319" s="13" t="s">
        <v>1</v>
      </c>
      <c r="E319" s="13" t="s">
        <v>41</v>
      </c>
      <c r="F319" s="14" t="s">
        <v>20</v>
      </c>
      <c r="G319" s="15">
        <v>541.9</v>
      </c>
    </row>
    <row r="320" spans="1:7" s="98" customFormat="1" x14ac:dyDescent="0.25">
      <c r="A320" s="29" t="s">
        <v>228</v>
      </c>
      <c r="B320" s="13" t="s">
        <v>10</v>
      </c>
      <c r="C320" s="25">
        <v>1</v>
      </c>
      <c r="D320" s="13" t="s">
        <v>1</v>
      </c>
      <c r="E320" s="13" t="s">
        <v>229</v>
      </c>
      <c r="F320" s="13"/>
      <c r="G320" s="15">
        <f t="shared" ref="G320" si="0">SUM(G321)</f>
        <v>61.8</v>
      </c>
    </row>
    <row r="321" spans="1:7" s="98" customFormat="1" ht="31.2" x14ac:dyDescent="0.25">
      <c r="A321" s="29" t="s">
        <v>115</v>
      </c>
      <c r="B321" s="13" t="s">
        <v>10</v>
      </c>
      <c r="C321" s="25">
        <v>1</v>
      </c>
      <c r="D321" s="13" t="s">
        <v>1</v>
      </c>
      <c r="E321" s="13" t="s">
        <v>229</v>
      </c>
      <c r="F321" s="13" t="s">
        <v>20</v>
      </c>
      <c r="G321" s="15">
        <v>61.8</v>
      </c>
    </row>
    <row r="322" spans="1:7" s="98" customFormat="1" x14ac:dyDescent="0.25">
      <c r="A322" s="29" t="s">
        <v>234</v>
      </c>
      <c r="B322" s="13" t="s">
        <v>10</v>
      </c>
      <c r="C322" s="13" t="s">
        <v>58</v>
      </c>
      <c r="D322" s="13" t="s">
        <v>1</v>
      </c>
      <c r="E322" s="13" t="s">
        <v>235</v>
      </c>
      <c r="F322" s="14"/>
      <c r="G322" s="15">
        <f t="shared" ref="G322" si="1">SUM(G323)</f>
        <v>126</v>
      </c>
    </row>
    <row r="323" spans="1:7" s="98" customFormat="1" ht="31.2" x14ac:dyDescent="0.25">
      <c r="A323" s="29" t="s">
        <v>115</v>
      </c>
      <c r="B323" s="13" t="s">
        <v>10</v>
      </c>
      <c r="C323" s="13" t="s">
        <v>58</v>
      </c>
      <c r="D323" s="13" t="s">
        <v>1</v>
      </c>
      <c r="E323" s="13" t="s">
        <v>235</v>
      </c>
      <c r="F323" s="14" t="s">
        <v>20</v>
      </c>
      <c r="G323" s="15">
        <v>126</v>
      </c>
    </row>
    <row r="324" spans="1:7" s="98" customFormat="1" ht="31.2" x14ac:dyDescent="0.25">
      <c r="A324" s="104" t="s">
        <v>232</v>
      </c>
      <c r="B324" s="13" t="s">
        <v>10</v>
      </c>
      <c r="C324" s="13" t="s">
        <v>58</v>
      </c>
      <c r="D324" s="13" t="s">
        <v>1</v>
      </c>
      <c r="E324" s="13" t="s">
        <v>233</v>
      </c>
      <c r="F324" s="14"/>
      <c r="G324" s="15">
        <f>SUM(G325)</f>
        <v>345</v>
      </c>
    </row>
    <row r="325" spans="1:7" s="98" customFormat="1" ht="31.2" x14ac:dyDescent="0.25">
      <c r="A325" s="104" t="s">
        <v>115</v>
      </c>
      <c r="B325" s="13" t="s">
        <v>10</v>
      </c>
      <c r="C325" s="13" t="s">
        <v>58</v>
      </c>
      <c r="D325" s="13" t="s">
        <v>1</v>
      </c>
      <c r="E325" s="13" t="s">
        <v>233</v>
      </c>
      <c r="F325" s="14" t="s">
        <v>20</v>
      </c>
      <c r="G325" s="15">
        <v>345</v>
      </c>
    </row>
    <row r="326" spans="1:7" s="98" customFormat="1" x14ac:dyDescent="0.25">
      <c r="A326" s="29" t="s">
        <v>554</v>
      </c>
      <c r="B326" s="13" t="s">
        <v>10</v>
      </c>
      <c r="C326" s="13" t="s">
        <v>58</v>
      </c>
      <c r="D326" s="13" t="s">
        <v>2</v>
      </c>
      <c r="E326" s="13"/>
      <c r="F326" s="14"/>
      <c r="G326" s="15">
        <f>SUM(G327)</f>
        <v>108753.49999999999</v>
      </c>
    </row>
    <row r="327" spans="1:7" s="98" customFormat="1" ht="46.8" x14ac:dyDescent="0.25">
      <c r="A327" s="28" t="s">
        <v>28</v>
      </c>
      <c r="B327" s="13" t="s">
        <v>10</v>
      </c>
      <c r="C327" s="13" t="s">
        <v>58</v>
      </c>
      <c r="D327" s="13" t="s">
        <v>2</v>
      </c>
      <c r="E327" s="13" t="s">
        <v>51</v>
      </c>
      <c r="F327" s="14"/>
      <c r="G327" s="15">
        <f>SUM(G328+G329+G330+G331)</f>
        <v>108753.49999999999</v>
      </c>
    </row>
    <row r="328" spans="1:7" s="98" customFormat="1" ht="46.8" x14ac:dyDescent="0.25">
      <c r="A328" s="29" t="s">
        <v>114</v>
      </c>
      <c r="B328" s="13" t="s">
        <v>10</v>
      </c>
      <c r="C328" s="13" t="s">
        <v>58</v>
      </c>
      <c r="D328" s="13" t="s">
        <v>2</v>
      </c>
      <c r="E328" s="13" t="s">
        <v>51</v>
      </c>
      <c r="F328" s="14" t="s">
        <v>19</v>
      </c>
      <c r="G328" s="15">
        <v>19984</v>
      </c>
    </row>
    <row r="329" spans="1:7" s="98" customFormat="1" ht="31.2" x14ac:dyDescent="0.25">
      <c r="A329" s="29" t="s">
        <v>115</v>
      </c>
      <c r="B329" s="13" t="s">
        <v>10</v>
      </c>
      <c r="C329" s="13" t="s">
        <v>58</v>
      </c>
      <c r="D329" s="13" t="s">
        <v>2</v>
      </c>
      <c r="E329" s="13" t="s">
        <v>51</v>
      </c>
      <c r="F329" s="14" t="s">
        <v>20</v>
      </c>
      <c r="G329" s="15">
        <v>4962.7</v>
      </c>
    </row>
    <row r="330" spans="1:7" s="98" customFormat="1" ht="31.2" x14ac:dyDescent="0.25">
      <c r="A330" s="30" t="s">
        <v>116</v>
      </c>
      <c r="B330" s="13" t="s">
        <v>10</v>
      </c>
      <c r="C330" s="13" t="s">
        <v>58</v>
      </c>
      <c r="D330" s="13" t="s">
        <v>2</v>
      </c>
      <c r="E330" s="13" t="s">
        <v>51</v>
      </c>
      <c r="F330" s="14" t="s">
        <v>111</v>
      </c>
      <c r="G330" s="15">
        <f>108753.5-25031.1</f>
        <v>83722.399999999994</v>
      </c>
    </row>
    <row r="331" spans="1:7" s="98" customFormat="1" x14ac:dyDescent="0.25">
      <c r="A331" s="30" t="s">
        <v>21</v>
      </c>
      <c r="B331" s="13" t="s">
        <v>10</v>
      </c>
      <c r="C331" s="13" t="s">
        <v>58</v>
      </c>
      <c r="D331" s="13" t="s">
        <v>2</v>
      </c>
      <c r="E331" s="13" t="s">
        <v>51</v>
      </c>
      <c r="F331" s="14" t="s">
        <v>22</v>
      </c>
      <c r="G331" s="15">
        <v>84.4</v>
      </c>
    </row>
    <row r="332" spans="1:7" s="98" customFormat="1" ht="31.2" x14ac:dyDescent="0.25">
      <c r="A332" s="30" t="s">
        <v>378</v>
      </c>
      <c r="B332" s="13" t="s">
        <v>10</v>
      </c>
      <c r="C332" s="13" t="s">
        <v>58</v>
      </c>
      <c r="D332" s="13" t="s">
        <v>3</v>
      </c>
      <c r="E332" s="13"/>
      <c r="F332" s="14"/>
      <c r="G332" s="15">
        <f>SUM(G333)</f>
        <v>0</v>
      </c>
    </row>
    <row r="333" spans="1:7" s="98" customFormat="1" x14ac:dyDescent="0.25">
      <c r="A333" s="30" t="s">
        <v>209</v>
      </c>
      <c r="B333" s="13" t="s">
        <v>10</v>
      </c>
      <c r="C333" s="13" t="s">
        <v>58</v>
      </c>
      <c r="D333" s="13" t="s">
        <v>3</v>
      </c>
      <c r="E333" s="13" t="s">
        <v>208</v>
      </c>
      <c r="F333" s="14"/>
      <c r="G333" s="15">
        <f>SUM(G334)</f>
        <v>0</v>
      </c>
    </row>
    <row r="334" spans="1:7" s="98" customFormat="1" x14ac:dyDescent="0.25">
      <c r="A334" s="30" t="s">
        <v>9</v>
      </c>
      <c r="B334" s="13" t="s">
        <v>10</v>
      </c>
      <c r="C334" s="13" t="s">
        <v>58</v>
      </c>
      <c r="D334" s="13" t="s">
        <v>3</v>
      </c>
      <c r="E334" s="13" t="s">
        <v>208</v>
      </c>
      <c r="F334" s="14" t="s">
        <v>25</v>
      </c>
      <c r="G334" s="15"/>
    </row>
    <row r="335" spans="1:7" s="98" customFormat="1" x14ac:dyDescent="0.25">
      <c r="A335" s="105" t="s">
        <v>549</v>
      </c>
      <c r="B335" s="13" t="s">
        <v>10</v>
      </c>
      <c r="C335" s="13" t="s">
        <v>93</v>
      </c>
      <c r="D335" s="13"/>
      <c r="E335" s="13"/>
      <c r="F335" s="14"/>
      <c r="G335" s="15">
        <f>SUM(G336+G342)</f>
        <v>329159.09999999998</v>
      </c>
    </row>
    <row r="336" spans="1:7" s="98" customFormat="1" ht="31.2" x14ac:dyDescent="0.25">
      <c r="A336" s="105" t="s">
        <v>551</v>
      </c>
      <c r="B336" s="13" t="s">
        <v>10</v>
      </c>
      <c r="C336" s="13" t="s">
        <v>93</v>
      </c>
      <c r="D336" s="13" t="s">
        <v>0</v>
      </c>
      <c r="E336" s="13"/>
      <c r="F336" s="14"/>
      <c r="G336" s="15">
        <f>SUM(G337+G339)</f>
        <v>246559.6</v>
      </c>
    </row>
    <row r="337" spans="1:7" s="98" customFormat="1" x14ac:dyDescent="0.25">
      <c r="A337" s="105" t="s">
        <v>591</v>
      </c>
      <c r="B337" s="13" t="s">
        <v>10</v>
      </c>
      <c r="C337" s="13" t="s">
        <v>93</v>
      </c>
      <c r="D337" s="13" t="s">
        <v>0</v>
      </c>
      <c r="E337" s="13" t="s">
        <v>592</v>
      </c>
      <c r="F337" s="14"/>
      <c r="G337" s="15">
        <f>G338</f>
        <v>1386.8999999999999</v>
      </c>
    </row>
    <row r="338" spans="1:7" s="98" customFormat="1" ht="31.2" x14ac:dyDescent="0.25">
      <c r="A338" s="104" t="s">
        <v>115</v>
      </c>
      <c r="B338" s="13" t="s">
        <v>10</v>
      </c>
      <c r="C338" s="13" t="s">
        <v>93</v>
      </c>
      <c r="D338" s="13" t="s">
        <v>0</v>
      </c>
      <c r="E338" s="13" t="s">
        <v>592</v>
      </c>
      <c r="F338" s="14" t="s">
        <v>20</v>
      </c>
      <c r="G338" s="15">
        <f>36.8+48+271.8+124.6+137.8+160.8+210.8+78.3+318</f>
        <v>1386.8999999999999</v>
      </c>
    </row>
    <row r="339" spans="1:7" s="98" customFormat="1" x14ac:dyDescent="0.25">
      <c r="A339" s="105" t="s">
        <v>562</v>
      </c>
      <c r="B339" s="13" t="s">
        <v>10</v>
      </c>
      <c r="C339" s="13" t="s">
        <v>93</v>
      </c>
      <c r="D339" s="13" t="s">
        <v>0</v>
      </c>
      <c r="E339" s="13" t="s">
        <v>510</v>
      </c>
      <c r="F339" s="14"/>
      <c r="G339" s="15">
        <f>SUM(G340+G341)</f>
        <v>245172.7</v>
      </c>
    </row>
    <row r="340" spans="1:7" s="98" customFormat="1" ht="31.2" x14ac:dyDescent="0.25">
      <c r="A340" s="104" t="s">
        <v>115</v>
      </c>
      <c r="B340" s="13" t="s">
        <v>10</v>
      </c>
      <c r="C340" s="13" t="s">
        <v>93</v>
      </c>
      <c r="D340" s="13" t="s">
        <v>0</v>
      </c>
      <c r="E340" s="13" t="s">
        <v>510</v>
      </c>
      <c r="F340" s="14" t="s">
        <v>20</v>
      </c>
      <c r="G340" s="15">
        <f>241102.5-157741.6+546.1+35.7+172.2+3316.2</f>
        <v>87431.099999999991</v>
      </c>
    </row>
    <row r="341" spans="1:7" s="98" customFormat="1" x14ac:dyDescent="0.25">
      <c r="A341" s="104" t="s">
        <v>21</v>
      </c>
      <c r="B341" s="13" t="s">
        <v>10</v>
      </c>
      <c r="C341" s="13" t="s">
        <v>93</v>
      </c>
      <c r="D341" s="13" t="s">
        <v>0</v>
      </c>
      <c r="E341" s="13" t="s">
        <v>510</v>
      </c>
      <c r="F341" s="14" t="s">
        <v>22</v>
      </c>
      <c r="G341" s="15">
        <v>157741.6</v>
      </c>
    </row>
    <row r="342" spans="1:7" s="98" customFormat="1" x14ac:dyDescent="0.25">
      <c r="A342" s="104" t="s">
        <v>152</v>
      </c>
      <c r="B342" s="13" t="s">
        <v>10</v>
      </c>
      <c r="C342" s="13" t="s">
        <v>93</v>
      </c>
      <c r="D342" s="13" t="s">
        <v>1</v>
      </c>
      <c r="E342" s="13"/>
      <c r="F342" s="14"/>
      <c r="G342" s="15">
        <f>SUM(G344)</f>
        <v>82599.5</v>
      </c>
    </row>
    <row r="343" spans="1:7" s="98" customFormat="1" ht="46.8" x14ac:dyDescent="0.25">
      <c r="A343" s="103" t="s">
        <v>28</v>
      </c>
      <c r="B343" s="13" t="s">
        <v>10</v>
      </c>
      <c r="C343" s="13" t="s">
        <v>93</v>
      </c>
      <c r="D343" s="13" t="s">
        <v>1</v>
      </c>
      <c r="E343" s="13" t="s">
        <v>51</v>
      </c>
      <c r="F343" s="14"/>
      <c r="G343" s="15">
        <f>SUM(G344)</f>
        <v>82599.5</v>
      </c>
    </row>
    <row r="344" spans="1:7" s="98" customFormat="1" ht="32.25" customHeight="1" x14ac:dyDescent="0.25">
      <c r="A344" s="105" t="s">
        <v>116</v>
      </c>
      <c r="B344" s="13" t="s">
        <v>10</v>
      </c>
      <c r="C344" s="13" t="s">
        <v>93</v>
      </c>
      <c r="D344" s="13" t="s">
        <v>1</v>
      </c>
      <c r="E344" s="13" t="s">
        <v>51</v>
      </c>
      <c r="F344" s="14" t="s">
        <v>111</v>
      </c>
      <c r="G344" s="15">
        <v>82599.5</v>
      </c>
    </row>
    <row r="345" spans="1:7" s="98" customFormat="1" x14ac:dyDescent="0.25">
      <c r="A345" s="105" t="s">
        <v>550</v>
      </c>
      <c r="B345" s="13" t="s">
        <v>10</v>
      </c>
      <c r="C345" s="13" t="s">
        <v>101</v>
      </c>
      <c r="D345" s="13"/>
      <c r="E345" s="13"/>
      <c r="F345" s="14"/>
      <c r="G345" s="15">
        <f>SUM(F346:G346)</f>
        <v>4100</v>
      </c>
    </row>
    <row r="346" spans="1:7" s="98" customFormat="1" x14ac:dyDescent="0.25">
      <c r="A346" s="105" t="s">
        <v>512</v>
      </c>
      <c r="B346" s="13" t="s">
        <v>10</v>
      </c>
      <c r="C346" s="13" t="s">
        <v>101</v>
      </c>
      <c r="D346" s="13" t="s">
        <v>0</v>
      </c>
      <c r="E346" s="13"/>
      <c r="F346" s="14"/>
      <c r="G346" s="15">
        <f>SUM(G347)</f>
        <v>4100</v>
      </c>
    </row>
    <row r="347" spans="1:7" s="98" customFormat="1" x14ac:dyDescent="0.25">
      <c r="A347" s="105" t="s">
        <v>563</v>
      </c>
      <c r="B347" s="13" t="s">
        <v>10</v>
      </c>
      <c r="C347" s="13" t="s">
        <v>101</v>
      </c>
      <c r="D347" s="13" t="s">
        <v>0</v>
      </c>
      <c r="E347" s="13" t="s">
        <v>514</v>
      </c>
      <c r="F347" s="14"/>
      <c r="G347" s="15">
        <f>SUM(G348)</f>
        <v>4100</v>
      </c>
    </row>
    <row r="348" spans="1:7" s="98" customFormat="1" ht="31.2" x14ac:dyDescent="0.25">
      <c r="A348" s="104" t="s">
        <v>115</v>
      </c>
      <c r="B348" s="13" t="s">
        <v>10</v>
      </c>
      <c r="C348" s="13" t="s">
        <v>101</v>
      </c>
      <c r="D348" s="13" t="s">
        <v>0</v>
      </c>
      <c r="E348" s="13" t="s">
        <v>514</v>
      </c>
      <c r="F348" s="14" t="s">
        <v>20</v>
      </c>
      <c r="G348" s="15">
        <v>4100</v>
      </c>
    </row>
    <row r="349" spans="1:7" s="98" customFormat="1" ht="31.2" x14ac:dyDescent="0.25">
      <c r="A349" s="28" t="s">
        <v>379</v>
      </c>
      <c r="B349" s="13" t="s">
        <v>5</v>
      </c>
      <c r="C349" s="13"/>
      <c r="D349" s="13"/>
      <c r="E349" s="13"/>
      <c r="F349" s="14"/>
      <c r="G349" s="15">
        <f>SUM(G350)</f>
        <v>335530.59999999998</v>
      </c>
    </row>
    <row r="350" spans="1:7" s="98" customFormat="1" ht="31.2" x14ac:dyDescent="0.25">
      <c r="A350" s="31" t="s">
        <v>380</v>
      </c>
      <c r="B350" s="13" t="s">
        <v>5</v>
      </c>
      <c r="C350" s="13" t="s">
        <v>58</v>
      </c>
      <c r="D350" s="13"/>
      <c r="E350" s="13"/>
      <c r="F350" s="14"/>
      <c r="G350" s="15">
        <f>SUM(G351+G365)</f>
        <v>335530.59999999998</v>
      </c>
    </row>
    <row r="351" spans="1:7" s="98" customFormat="1" x14ac:dyDescent="0.25">
      <c r="A351" s="31" t="s">
        <v>554</v>
      </c>
      <c r="B351" s="13" t="s">
        <v>5</v>
      </c>
      <c r="C351" s="13" t="s">
        <v>58</v>
      </c>
      <c r="D351" s="13" t="s">
        <v>0</v>
      </c>
      <c r="E351" s="13"/>
      <c r="F351" s="14"/>
      <c r="G351" s="15">
        <f>SUM(G352+G363+G358)</f>
        <v>308292.19999999995</v>
      </c>
    </row>
    <row r="352" spans="1:7" s="98" customFormat="1" ht="46.8" x14ac:dyDescent="0.25">
      <c r="A352" s="31" t="s">
        <v>106</v>
      </c>
      <c r="B352" s="13" t="s">
        <v>5</v>
      </c>
      <c r="C352" s="13" t="s">
        <v>58</v>
      </c>
      <c r="D352" s="13" t="s">
        <v>0</v>
      </c>
      <c r="E352" s="13" t="s">
        <v>51</v>
      </c>
      <c r="F352" s="14"/>
      <c r="G352" s="15">
        <f>SUM(G353:G357)</f>
        <v>229485.59999999995</v>
      </c>
    </row>
    <row r="353" spans="1:7" s="98" customFormat="1" ht="46.8" x14ac:dyDescent="0.25">
      <c r="A353" s="29" t="s">
        <v>114</v>
      </c>
      <c r="B353" s="13" t="s">
        <v>5</v>
      </c>
      <c r="C353" s="13" t="s">
        <v>58</v>
      </c>
      <c r="D353" s="13" t="s">
        <v>0</v>
      </c>
      <c r="E353" s="13" t="s">
        <v>51</v>
      </c>
      <c r="F353" s="14" t="s">
        <v>19</v>
      </c>
      <c r="G353" s="15">
        <f>150212.1+4647.4-9999.2-4811.7+7.8+19022.3</f>
        <v>159078.69999999995</v>
      </c>
    </row>
    <row r="354" spans="1:7" s="98" customFormat="1" ht="31.2" x14ac:dyDescent="0.25">
      <c r="A354" s="29" t="s">
        <v>115</v>
      </c>
      <c r="B354" s="13" t="s">
        <v>5</v>
      </c>
      <c r="C354" s="13" t="s">
        <v>58</v>
      </c>
      <c r="D354" s="13" t="s">
        <v>0</v>
      </c>
      <c r="E354" s="13" t="s">
        <v>51</v>
      </c>
      <c r="F354" s="14" t="s">
        <v>20</v>
      </c>
      <c r="G354" s="15">
        <f>55928.3+180.2+191.1+1018.8+52.1+5.8+1+12721.3</f>
        <v>70098.600000000006</v>
      </c>
    </row>
    <row r="355" spans="1:7" s="98" customFormat="1" x14ac:dyDescent="0.25">
      <c r="A355" s="29" t="s">
        <v>117</v>
      </c>
      <c r="B355" s="13" t="s">
        <v>5</v>
      </c>
      <c r="C355" s="13" t="s">
        <v>58</v>
      </c>
      <c r="D355" s="13" t="s">
        <v>0</v>
      </c>
      <c r="E355" s="13" t="s">
        <v>51</v>
      </c>
      <c r="F355" s="14" t="s">
        <v>109</v>
      </c>
      <c r="G355" s="15"/>
    </row>
    <row r="356" spans="1:7" s="98" customFormat="1" ht="31.2" x14ac:dyDescent="0.25">
      <c r="A356" s="29" t="s">
        <v>121</v>
      </c>
      <c r="B356" s="13" t="s">
        <v>5</v>
      </c>
      <c r="C356" s="13" t="s">
        <v>58</v>
      </c>
      <c r="D356" s="13" t="s">
        <v>0</v>
      </c>
      <c r="E356" s="13" t="s">
        <v>51</v>
      </c>
      <c r="F356" s="14" t="s">
        <v>111</v>
      </c>
      <c r="G356" s="15">
        <f>12334-12334</f>
        <v>0</v>
      </c>
    </row>
    <row r="357" spans="1:7" s="98" customFormat="1" x14ac:dyDescent="0.25">
      <c r="A357" s="29" t="s">
        <v>21</v>
      </c>
      <c r="B357" s="13" t="s">
        <v>5</v>
      </c>
      <c r="C357" s="13" t="s">
        <v>58</v>
      </c>
      <c r="D357" s="13" t="s">
        <v>0</v>
      </c>
      <c r="E357" s="13" t="s">
        <v>51</v>
      </c>
      <c r="F357" s="14" t="s">
        <v>22</v>
      </c>
      <c r="G357" s="15">
        <v>308.3</v>
      </c>
    </row>
    <row r="358" spans="1:7" s="98" customFormat="1" ht="46.8" x14ac:dyDescent="0.25">
      <c r="A358" s="29" t="s">
        <v>495</v>
      </c>
      <c r="B358" s="13" t="s">
        <v>5</v>
      </c>
      <c r="C358" s="13" t="s">
        <v>58</v>
      </c>
      <c r="D358" s="13" t="s">
        <v>0</v>
      </c>
      <c r="E358" s="13" t="s">
        <v>496</v>
      </c>
      <c r="F358" s="14"/>
      <c r="G358" s="15">
        <f>SUM(G359:G362)</f>
        <v>73777.7</v>
      </c>
    </row>
    <row r="359" spans="1:7" s="98" customFormat="1" ht="31.2" x14ac:dyDescent="0.25">
      <c r="A359" s="29" t="s">
        <v>18</v>
      </c>
      <c r="B359" s="13" t="s">
        <v>5</v>
      </c>
      <c r="C359" s="13" t="s">
        <v>58</v>
      </c>
      <c r="D359" s="13" t="s">
        <v>0</v>
      </c>
      <c r="E359" s="13" t="s">
        <v>496</v>
      </c>
      <c r="F359" s="14" t="s">
        <v>19</v>
      </c>
      <c r="G359" s="15">
        <v>50467.4</v>
      </c>
    </row>
    <row r="360" spans="1:7" s="98" customFormat="1" ht="31.2" x14ac:dyDescent="0.25">
      <c r="A360" s="29" t="s">
        <v>115</v>
      </c>
      <c r="B360" s="13" t="s">
        <v>5</v>
      </c>
      <c r="C360" s="13" t="s">
        <v>58</v>
      </c>
      <c r="D360" s="13" t="s">
        <v>0</v>
      </c>
      <c r="E360" s="13" t="s">
        <v>496</v>
      </c>
      <c r="F360" s="14" t="s">
        <v>20</v>
      </c>
      <c r="G360" s="15">
        <f>22359.2+37+1+3.8+5.7+53.2+1+2.3+66+640.9</f>
        <v>23170.100000000002</v>
      </c>
    </row>
    <row r="361" spans="1:7" s="98" customFormat="1" ht="31.2" x14ac:dyDescent="0.25">
      <c r="A361" s="29" t="s">
        <v>121</v>
      </c>
      <c r="B361" s="13" t="s">
        <v>5</v>
      </c>
      <c r="C361" s="13" t="s">
        <v>58</v>
      </c>
      <c r="D361" s="13" t="s">
        <v>0</v>
      </c>
      <c r="E361" s="13" t="s">
        <v>496</v>
      </c>
      <c r="F361" s="14" t="s">
        <v>111</v>
      </c>
      <c r="G361" s="15"/>
    </row>
    <row r="362" spans="1:7" s="98" customFormat="1" x14ac:dyDescent="0.25">
      <c r="A362" s="29" t="s">
        <v>21</v>
      </c>
      <c r="B362" s="13" t="s">
        <v>5</v>
      </c>
      <c r="C362" s="13" t="s">
        <v>58</v>
      </c>
      <c r="D362" s="13" t="s">
        <v>0</v>
      </c>
      <c r="E362" s="13" t="s">
        <v>496</v>
      </c>
      <c r="F362" s="14" t="s">
        <v>22</v>
      </c>
      <c r="G362" s="15">
        <v>140.19999999999999</v>
      </c>
    </row>
    <row r="363" spans="1:7" s="98" customFormat="1" ht="31.2" x14ac:dyDescent="0.25">
      <c r="A363" s="31" t="s">
        <v>468</v>
      </c>
      <c r="B363" s="13" t="s">
        <v>5</v>
      </c>
      <c r="C363" s="13" t="s">
        <v>58</v>
      </c>
      <c r="D363" s="13" t="s">
        <v>0</v>
      </c>
      <c r="E363" s="13" t="s">
        <v>467</v>
      </c>
      <c r="F363" s="14"/>
      <c r="G363" s="15">
        <f>SUM(G364)</f>
        <v>5028.8999999999996</v>
      </c>
    </row>
    <row r="364" spans="1:7" s="98" customFormat="1" ht="46.8" x14ac:dyDescent="0.25">
      <c r="A364" s="29" t="s">
        <v>114</v>
      </c>
      <c r="B364" s="13" t="s">
        <v>5</v>
      </c>
      <c r="C364" s="13" t="s">
        <v>58</v>
      </c>
      <c r="D364" s="13" t="s">
        <v>0</v>
      </c>
      <c r="E364" s="13" t="s">
        <v>467</v>
      </c>
      <c r="F364" s="14" t="s">
        <v>19</v>
      </c>
      <c r="G364" s="15">
        <v>5028.8999999999996</v>
      </c>
    </row>
    <row r="365" spans="1:7" s="98" customFormat="1" ht="31.2" x14ac:dyDescent="0.25">
      <c r="A365" s="34" t="s">
        <v>59</v>
      </c>
      <c r="B365" s="13" t="s">
        <v>5</v>
      </c>
      <c r="C365" s="13" t="s">
        <v>58</v>
      </c>
      <c r="D365" s="13" t="s">
        <v>1</v>
      </c>
      <c r="E365" s="13"/>
      <c r="F365" s="14"/>
      <c r="G365" s="15">
        <f>SUM(G371+G366+G373+G368)</f>
        <v>27238.399999999998</v>
      </c>
    </row>
    <row r="366" spans="1:7" s="98" customFormat="1" x14ac:dyDescent="0.25">
      <c r="A366" s="29" t="s">
        <v>228</v>
      </c>
      <c r="B366" s="13" t="s">
        <v>5</v>
      </c>
      <c r="C366" s="25">
        <v>1</v>
      </c>
      <c r="D366" s="13" t="s">
        <v>1</v>
      </c>
      <c r="E366" s="13" t="s">
        <v>229</v>
      </c>
      <c r="F366" s="14"/>
      <c r="G366" s="15">
        <f>SUM(G367)</f>
        <v>572.19999999999993</v>
      </c>
    </row>
    <row r="367" spans="1:7" s="98" customFormat="1" ht="31.2" x14ac:dyDescent="0.25">
      <c r="A367" s="29" t="s">
        <v>115</v>
      </c>
      <c r="B367" s="13" t="s">
        <v>5</v>
      </c>
      <c r="C367" s="25">
        <v>1</v>
      </c>
      <c r="D367" s="13" t="s">
        <v>1</v>
      </c>
      <c r="E367" s="13" t="s">
        <v>229</v>
      </c>
      <c r="F367" s="14" t="s">
        <v>20</v>
      </c>
      <c r="G367" s="15">
        <f>334.9+203.2+34.1</f>
        <v>572.19999999999993</v>
      </c>
    </row>
    <row r="368" spans="1:7" s="98" customFormat="1" x14ac:dyDescent="0.25">
      <c r="A368" s="29" t="s">
        <v>234</v>
      </c>
      <c r="B368" s="13" t="s">
        <v>5</v>
      </c>
      <c r="C368" s="25">
        <v>1</v>
      </c>
      <c r="D368" s="13" t="s">
        <v>1</v>
      </c>
      <c r="E368" s="13" t="s">
        <v>235</v>
      </c>
      <c r="F368" s="14"/>
      <c r="G368" s="15">
        <f>SUM(G369:G370)</f>
        <v>485.8</v>
      </c>
    </row>
    <row r="369" spans="1:9" s="98" customFormat="1" ht="31.2" x14ac:dyDescent="0.25">
      <c r="A369" s="29" t="s">
        <v>18</v>
      </c>
      <c r="B369" s="13" t="s">
        <v>5</v>
      </c>
      <c r="C369" s="25">
        <v>1</v>
      </c>
      <c r="D369" s="13" t="s">
        <v>1</v>
      </c>
      <c r="E369" s="13" t="s">
        <v>235</v>
      </c>
      <c r="F369" s="14" t="s">
        <v>19</v>
      </c>
      <c r="G369" s="15"/>
    </row>
    <row r="370" spans="1:9" s="98" customFormat="1" ht="31.2" x14ac:dyDescent="0.25">
      <c r="A370" s="29" t="s">
        <v>115</v>
      </c>
      <c r="B370" s="13" t="s">
        <v>5</v>
      </c>
      <c r="C370" s="25">
        <v>1</v>
      </c>
      <c r="D370" s="13" t="s">
        <v>1</v>
      </c>
      <c r="E370" s="13" t="s">
        <v>235</v>
      </c>
      <c r="F370" s="14" t="s">
        <v>20</v>
      </c>
      <c r="G370" s="15">
        <f>105.3+61.5+120+199</f>
        <v>485.8</v>
      </c>
    </row>
    <row r="371" spans="1:9" s="98" customFormat="1" ht="31.2" x14ac:dyDescent="0.25">
      <c r="A371" s="38" t="s">
        <v>232</v>
      </c>
      <c r="B371" s="13" t="s">
        <v>5</v>
      </c>
      <c r="C371" s="13" t="s">
        <v>58</v>
      </c>
      <c r="D371" s="13" t="s">
        <v>1</v>
      </c>
      <c r="E371" s="13" t="s">
        <v>233</v>
      </c>
      <c r="F371" s="14"/>
      <c r="G371" s="15">
        <f>SUM(G372:G372)</f>
        <v>23523.1</v>
      </c>
    </row>
    <row r="372" spans="1:9" s="98" customFormat="1" ht="31.2" x14ac:dyDescent="0.25">
      <c r="A372" s="29" t="s">
        <v>115</v>
      </c>
      <c r="B372" s="13" t="s">
        <v>5</v>
      </c>
      <c r="C372" s="13" t="s">
        <v>58</v>
      </c>
      <c r="D372" s="13" t="s">
        <v>1</v>
      </c>
      <c r="E372" s="13" t="s">
        <v>233</v>
      </c>
      <c r="F372" s="14" t="s">
        <v>20</v>
      </c>
      <c r="G372" s="15">
        <f>16689.8+6584.4+500.7-120+67.2-199</f>
        <v>23523.1</v>
      </c>
      <c r="I372" s="102"/>
    </row>
    <row r="373" spans="1:9" s="98" customFormat="1" ht="31.2" x14ac:dyDescent="0.25">
      <c r="A373" s="29" t="s">
        <v>230</v>
      </c>
      <c r="B373" s="13" t="s">
        <v>5</v>
      </c>
      <c r="C373" s="25">
        <v>1</v>
      </c>
      <c r="D373" s="13" t="s">
        <v>1</v>
      </c>
      <c r="E373" s="13" t="s">
        <v>231</v>
      </c>
      <c r="F373" s="13"/>
      <c r="G373" s="15">
        <f>SUM(G374)</f>
        <v>2657.2999999999997</v>
      </c>
    </row>
    <row r="374" spans="1:9" s="98" customFormat="1" ht="31.2" x14ac:dyDescent="0.25">
      <c r="A374" s="29" t="s">
        <v>115</v>
      </c>
      <c r="B374" s="13" t="s">
        <v>5</v>
      </c>
      <c r="C374" s="25">
        <v>1</v>
      </c>
      <c r="D374" s="13" t="s">
        <v>1</v>
      </c>
      <c r="E374" s="13" t="s">
        <v>231</v>
      </c>
      <c r="F374" s="13" t="s">
        <v>20</v>
      </c>
      <c r="G374" s="15">
        <f>2240.1+417.2</f>
        <v>2657.2999999999997</v>
      </c>
    </row>
    <row r="375" spans="1:9" s="98" customFormat="1" x14ac:dyDescent="0.25">
      <c r="A375" s="28" t="s">
        <v>382</v>
      </c>
      <c r="B375" s="13" t="s">
        <v>7</v>
      </c>
      <c r="C375" s="13"/>
      <c r="D375" s="13"/>
      <c r="E375" s="13"/>
      <c r="F375" s="14"/>
      <c r="G375" s="15">
        <f>SUM(G376)</f>
        <v>40813.1</v>
      </c>
    </row>
    <row r="376" spans="1:9" s="98" customFormat="1" x14ac:dyDescent="0.25">
      <c r="A376" s="28" t="s">
        <v>383</v>
      </c>
      <c r="B376" s="13" t="s">
        <v>7</v>
      </c>
      <c r="C376" s="13" t="s">
        <v>58</v>
      </c>
      <c r="D376" s="13"/>
      <c r="E376" s="13"/>
      <c r="F376" s="14"/>
      <c r="G376" s="15">
        <f>SUM(G377+G386+G391)</f>
        <v>40813.1</v>
      </c>
    </row>
    <row r="377" spans="1:9" s="98" customFormat="1" ht="46.8" x14ac:dyDescent="0.25">
      <c r="A377" s="28" t="s">
        <v>450</v>
      </c>
      <c r="B377" s="13" t="s">
        <v>7</v>
      </c>
      <c r="C377" s="13" t="s">
        <v>58</v>
      </c>
      <c r="D377" s="13" t="s">
        <v>0</v>
      </c>
      <c r="E377" s="13"/>
      <c r="F377" s="14"/>
      <c r="G377" s="15">
        <f>SUM(G378+G384+G382)</f>
        <v>5645.7</v>
      </c>
    </row>
    <row r="378" spans="1:9" s="98" customFormat="1" x14ac:dyDescent="0.25">
      <c r="A378" s="28" t="s">
        <v>26</v>
      </c>
      <c r="B378" s="13" t="s">
        <v>7</v>
      </c>
      <c r="C378" s="13" t="s">
        <v>58</v>
      </c>
      <c r="D378" s="13" t="s">
        <v>0</v>
      </c>
      <c r="E378" s="13" t="s">
        <v>41</v>
      </c>
      <c r="F378" s="14"/>
      <c r="G378" s="15">
        <f>SUM(G379:G381)</f>
        <v>5626.8</v>
      </c>
    </row>
    <row r="379" spans="1:9" s="98" customFormat="1" ht="31.2" x14ac:dyDescent="0.25">
      <c r="A379" s="29" t="s">
        <v>18</v>
      </c>
      <c r="B379" s="13" t="s">
        <v>7</v>
      </c>
      <c r="C379" s="13" t="s">
        <v>58</v>
      </c>
      <c r="D379" s="13" t="s">
        <v>0</v>
      </c>
      <c r="E379" s="13" t="s">
        <v>41</v>
      </c>
      <c r="F379" s="14" t="s">
        <v>19</v>
      </c>
      <c r="G379" s="15">
        <v>5531.6</v>
      </c>
    </row>
    <row r="380" spans="1:9" s="98" customFormat="1" ht="31.2" x14ac:dyDescent="0.25">
      <c r="A380" s="29" t="s">
        <v>115</v>
      </c>
      <c r="B380" s="13" t="s">
        <v>7</v>
      </c>
      <c r="C380" s="13" t="s">
        <v>58</v>
      </c>
      <c r="D380" s="13" t="s">
        <v>0</v>
      </c>
      <c r="E380" s="13" t="s">
        <v>41</v>
      </c>
      <c r="F380" s="14" t="s">
        <v>20</v>
      </c>
      <c r="G380" s="15">
        <f>93.2+0.3</f>
        <v>93.5</v>
      </c>
    </row>
    <row r="381" spans="1:9" s="98" customFormat="1" x14ac:dyDescent="0.25">
      <c r="A381" s="29" t="s">
        <v>21</v>
      </c>
      <c r="B381" s="13" t="s">
        <v>7</v>
      </c>
      <c r="C381" s="13" t="s">
        <v>58</v>
      </c>
      <c r="D381" s="13" t="s">
        <v>0</v>
      </c>
      <c r="E381" s="13" t="s">
        <v>41</v>
      </c>
      <c r="F381" s="14" t="s">
        <v>22</v>
      </c>
      <c r="G381" s="15">
        <v>1.7</v>
      </c>
    </row>
    <row r="382" spans="1:9" s="98" customFormat="1" x14ac:dyDescent="0.25">
      <c r="A382" s="29" t="s">
        <v>228</v>
      </c>
      <c r="B382" s="13" t="s">
        <v>7</v>
      </c>
      <c r="C382" s="25">
        <v>1</v>
      </c>
      <c r="D382" s="13" t="s">
        <v>0</v>
      </c>
      <c r="E382" s="13" t="s">
        <v>229</v>
      </c>
      <c r="F382" s="13"/>
      <c r="G382" s="26">
        <f>SUM(G383)</f>
        <v>10.9</v>
      </c>
    </row>
    <row r="383" spans="1:9" s="98" customFormat="1" ht="31.2" x14ac:dyDescent="0.25">
      <c r="A383" s="29" t="s">
        <v>115</v>
      </c>
      <c r="B383" s="13" t="s">
        <v>7</v>
      </c>
      <c r="C383" s="25">
        <v>1</v>
      </c>
      <c r="D383" s="13" t="s">
        <v>0</v>
      </c>
      <c r="E383" s="13" t="s">
        <v>229</v>
      </c>
      <c r="F383" s="13" t="s">
        <v>20</v>
      </c>
      <c r="G383" s="26">
        <v>10.9</v>
      </c>
    </row>
    <row r="384" spans="1:9" s="98" customFormat="1" x14ac:dyDescent="0.25">
      <c r="A384" s="29" t="s">
        <v>234</v>
      </c>
      <c r="B384" s="13" t="s">
        <v>7</v>
      </c>
      <c r="C384" s="13" t="s">
        <v>58</v>
      </c>
      <c r="D384" s="13" t="s">
        <v>0</v>
      </c>
      <c r="E384" s="13" t="s">
        <v>235</v>
      </c>
      <c r="F384" s="14"/>
      <c r="G384" s="15">
        <f>SUM(G385)</f>
        <v>8</v>
      </c>
    </row>
    <row r="385" spans="1:7" s="98" customFormat="1" ht="31.2" x14ac:dyDescent="0.25">
      <c r="A385" s="29" t="s">
        <v>115</v>
      </c>
      <c r="B385" s="13" t="s">
        <v>7</v>
      </c>
      <c r="C385" s="13" t="s">
        <v>58</v>
      </c>
      <c r="D385" s="13" t="s">
        <v>0</v>
      </c>
      <c r="E385" s="13" t="s">
        <v>235</v>
      </c>
      <c r="F385" s="14" t="s">
        <v>20</v>
      </c>
      <c r="G385" s="15">
        <v>8</v>
      </c>
    </row>
    <row r="386" spans="1:7" s="98" customFormat="1" ht="31.2" x14ac:dyDescent="0.25">
      <c r="A386" s="28" t="s">
        <v>432</v>
      </c>
      <c r="B386" s="13" t="s">
        <v>7</v>
      </c>
      <c r="C386" s="13" t="s">
        <v>58</v>
      </c>
      <c r="D386" s="13" t="s">
        <v>1</v>
      </c>
      <c r="E386" s="13"/>
      <c r="F386" s="14"/>
      <c r="G386" s="15">
        <f>SUM(G387)</f>
        <v>34613.4</v>
      </c>
    </row>
    <row r="387" spans="1:7" s="98" customFormat="1" ht="46.8" x14ac:dyDescent="0.25">
      <c r="A387" s="31" t="s">
        <v>28</v>
      </c>
      <c r="B387" s="13" t="s">
        <v>7</v>
      </c>
      <c r="C387" s="13" t="s">
        <v>58</v>
      </c>
      <c r="D387" s="13" t="s">
        <v>1</v>
      </c>
      <c r="E387" s="13" t="s">
        <v>51</v>
      </c>
      <c r="F387" s="14"/>
      <c r="G387" s="15">
        <f>SUM(G388:G390)</f>
        <v>34613.4</v>
      </c>
    </row>
    <row r="388" spans="1:7" s="98" customFormat="1" ht="31.2" x14ac:dyDescent="0.25">
      <c r="A388" s="29" t="s">
        <v>18</v>
      </c>
      <c r="B388" s="13" t="s">
        <v>7</v>
      </c>
      <c r="C388" s="13" t="s">
        <v>58</v>
      </c>
      <c r="D388" s="13" t="s">
        <v>1</v>
      </c>
      <c r="E388" s="13" t="s">
        <v>51</v>
      </c>
      <c r="F388" s="14" t="s">
        <v>19</v>
      </c>
      <c r="G388" s="15">
        <v>32994.6</v>
      </c>
    </row>
    <row r="389" spans="1:7" s="98" customFormat="1" ht="31.2" x14ac:dyDescent="0.25">
      <c r="A389" s="29" t="s">
        <v>115</v>
      </c>
      <c r="B389" s="13" t="s">
        <v>7</v>
      </c>
      <c r="C389" s="13" t="s">
        <v>58</v>
      </c>
      <c r="D389" s="13" t="s">
        <v>1</v>
      </c>
      <c r="E389" s="13" t="s">
        <v>51</v>
      </c>
      <c r="F389" s="14" t="s">
        <v>20</v>
      </c>
      <c r="G389" s="15">
        <f>1504.9+8.5</f>
        <v>1513.4</v>
      </c>
    </row>
    <row r="390" spans="1:7" s="98" customFormat="1" x14ac:dyDescent="0.25">
      <c r="A390" s="29" t="s">
        <v>21</v>
      </c>
      <c r="B390" s="13" t="s">
        <v>7</v>
      </c>
      <c r="C390" s="13" t="s">
        <v>58</v>
      </c>
      <c r="D390" s="13" t="s">
        <v>1</v>
      </c>
      <c r="E390" s="13" t="s">
        <v>51</v>
      </c>
      <c r="F390" s="14" t="s">
        <v>22</v>
      </c>
      <c r="G390" s="15">
        <v>105.4</v>
      </c>
    </row>
    <row r="391" spans="1:7" s="98" customFormat="1" ht="46.8" x14ac:dyDescent="0.25">
      <c r="A391" s="29" t="s">
        <v>433</v>
      </c>
      <c r="B391" s="13" t="s">
        <v>7</v>
      </c>
      <c r="C391" s="13" t="s">
        <v>58</v>
      </c>
      <c r="D391" s="13" t="s">
        <v>2</v>
      </c>
      <c r="E391" s="13"/>
      <c r="F391" s="14"/>
      <c r="G391" s="15">
        <f>G392+G394</f>
        <v>554</v>
      </c>
    </row>
    <row r="392" spans="1:7" s="98" customFormat="1" x14ac:dyDescent="0.25">
      <c r="A392" s="29" t="s">
        <v>384</v>
      </c>
      <c r="B392" s="13" t="s">
        <v>7</v>
      </c>
      <c r="C392" s="13" t="s">
        <v>58</v>
      </c>
      <c r="D392" s="13" t="s">
        <v>2</v>
      </c>
      <c r="E392" s="13" t="s">
        <v>197</v>
      </c>
      <c r="F392" s="14"/>
      <c r="G392" s="15">
        <f>G393</f>
        <v>554</v>
      </c>
    </row>
    <row r="393" spans="1:7" s="98" customFormat="1" ht="31.2" x14ac:dyDescent="0.25">
      <c r="A393" s="29" t="s">
        <v>115</v>
      </c>
      <c r="B393" s="13" t="s">
        <v>7</v>
      </c>
      <c r="C393" s="13" t="s">
        <v>58</v>
      </c>
      <c r="D393" s="13" t="s">
        <v>2</v>
      </c>
      <c r="E393" s="13" t="s">
        <v>197</v>
      </c>
      <c r="F393" s="14" t="s">
        <v>20</v>
      </c>
      <c r="G393" s="15">
        <v>554</v>
      </c>
    </row>
    <row r="394" spans="1:7" s="98" customFormat="1" ht="31.2" x14ac:dyDescent="0.25">
      <c r="A394" s="29" t="s">
        <v>323</v>
      </c>
      <c r="B394" s="13" t="s">
        <v>7</v>
      </c>
      <c r="C394" s="13" t="s">
        <v>58</v>
      </c>
      <c r="D394" s="13" t="s">
        <v>2</v>
      </c>
      <c r="E394" s="13" t="s">
        <v>259</v>
      </c>
      <c r="F394" s="14"/>
      <c r="G394" s="15">
        <f>SUM(G395)</f>
        <v>0</v>
      </c>
    </row>
    <row r="395" spans="1:7" s="98" customFormat="1" ht="31.2" x14ac:dyDescent="0.25">
      <c r="A395" s="29" t="s">
        <v>121</v>
      </c>
      <c r="B395" s="13" t="s">
        <v>7</v>
      </c>
      <c r="C395" s="13" t="s">
        <v>58</v>
      </c>
      <c r="D395" s="13" t="s">
        <v>2</v>
      </c>
      <c r="E395" s="13" t="s">
        <v>259</v>
      </c>
      <c r="F395" s="14" t="s">
        <v>111</v>
      </c>
      <c r="G395" s="15"/>
    </row>
    <row r="396" spans="1:7" s="98" customFormat="1" ht="31.2" x14ac:dyDescent="0.25">
      <c r="A396" s="28" t="s">
        <v>385</v>
      </c>
      <c r="B396" s="13" t="s">
        <v>8</v>
      </c>
      <c r="C396" s="13"/>
      <c r="D396" s="13"/>
      <c r="E396" s="13"/>
      <c r="F396" s="14"/>
      <c r="G396" s="15">
        <f>SUM(G397)</f>
        <v>60908.800000000003</v>
      </c>
    </row>
    <row r="397" spans="1:7" s="98" customFormat="1" ht="31.2" x14ac:dyDescent="0.25">
      <c r="A397" s="31" t="s">
        <v>493</v>
      </c>
      <c r="B397" s="13" t="s">
        <v>8</v>
      </c>
      <c r="C397" s="13" t="s">
        <v>58</v>
      </c>
      <c r="D397" s="13"/>
      <c r="E397" s="13"/>
      <c r="F397" s="13"/>
      <c r="G397" s="15">
        <f>SUM(G398)</f>
        <v>60908.800000000003</v>
      </c>
    </row>
    <row r="398" spans="1:7" s="98" customFormat="1" x14ac:dyDescent="0.25">
      <c r="A398" s="31" t="s">
        <v>97</v>
      </c>
      <c r="B398" s="13" t="s">
        <v>8</v>
      </c>
      <c r="C398" s="13" t="s">
        <v>58</v>
      </c>
      <c r="D398" s="13" t="s">
        <v>0</v>
      </c>
      <c r="E398" s="13"/>
      <c r="F398" s="13"/>
      <c r="G398" s="15">
        <f>SUM(G424+G404+G421+G418+G401+G409+G412+G416+G407+G414+G399)</f>
        <v>60908.800000000003</v>
      </c>
    </row>
    <row r="399" spans="1:7" s="98" customFormat="1" ht="31.2" x14ac:dyDescent="0.25">
      <c r="A399" s="30" t="s">
        <v>527</v>
      </c>
      <c r="B399" s="13" t="s">
        <v>8</v>
      </c>
      <c r="C399" s="13" t="s">
        <v>58</v>
      </c>
      <c r="D399" s="13" t="s">
        <v>0</v>
      </c>
      <c r="E399" s="13" t="s">
        <v>528</v>
      </c>
      <c r="F399" s="13"/>
      <c r="G399" s="15">
        <f>SUM(G400)</f>
        <v>150</v>
      </c>
    </row>
    <row r="400" spans="1:7" s="98" customFormat="1" ht="31.2" x14ac:dyDescent="0.25">
      <c r="A400" s="29" t="s">
        <v>115</v>
      </c>
      <c r="B400" s="13" t="s">
        <v>8</v>
      </c>
      <c r="C400" s="13" t="s">
        <v>58</v>
      </c>
      <c r="D400" s="13" t="s">
        <v>0</v>
      </c>
      <c r="E400" s="13" t="s">
        <v>528</v>
      </c>
      <c r="F400" s="13" t="s">
        <v>20</v>
      </c>
      <c r="G400" s="15">
        <f>150</f>
        <v>150</v>
      </c>
    </row>
    <row r="401" spans="1:7" s="98" customFormat="1" ht="78" x14ac:dyDescent="0.25">
      <c r="A401" s="33" t="s">
        <v>188</v>
      </c>
      <c r="B401" s="13" t="s">
        <v>8</v>
      </c>
      <c r="C401" s="13" t="s">
        <v>58</v>
      </c>
      <c r="D401" s="13" t="s">
        <v>0</v>
      </c>
      <c r="E401" s="13" t="s">
        <v>250</v>
      </c>
      <c r="F401" s="13"/>
      <c r="G401" s="15">
        <f>SUM(G402:G403)</f>
        <v>31641.200000000001</v>
      </c>
    </row>
    <row r="402" spans="1:7" s="98" customFormat="1" ht="31.2" x14ac:dyDescent="0.25">
      <c r="A402" s="29" t="s">
        <v>115</v>
      </c>
      <c r="B402" s="13" t="s">
        <v>8</v>
      </c>
      <c r="C402" s="13" t="s">
        <v>58</v>
      </c>
      <c r="D402" s="13" t="s">
        <v>0</v>
      </c>
      <c r="E402" s="13" t="s">
        <v>250</v>
      </c>
      <c r="F402" s="13" t="s">
        <v>20</v>
      </c>
      <c r="G402" s="15">
        <v>310</v>
      </c>
    </row>
    <row r="403" spans="1:7" s="98" customFormat="1" x14ac:dyDescent="0.25">
      <c r="A403" s="29" t="s">
        <v>117</v>
      </c>
      <c r="B403" s="13" t="s">
        <v>8</v>
      </c>
      <c r="C403" s="13" t="s">
        <v>58</v>
      </c>
      <c r="D403" s="13" t="s">
        <v>0</v>
      </c>
      <c r="E403" s="13" t="s">
        <v>250</v>
      </c>
      <c r="F403" s="13" t="s">
        <v>109</v>
      </c>
      <c r="G403" s="15">
        <v>31331.200000000001</v>
      </c>
    </row>
    <row r="404" spans="1:7" s="98" customFormat="1" ht="49.2" customHeight="1" x14ac:dyDescent="0.25">
      <c r="A404" s="39" t="s">
        <v>271</v>
      </c>
      <c r="B404" s="13" t="s">
        <v>8</v>
      </c>
      <c r="C404" s="13" t="s">
        <v>58</v>
      </c>
      <c r="D404" s="13" t="s">
        <v>0</v>
      </c>
      <c r="E404" s="13" t="s">
        <v>268</v>
      </c>
      <c r="F404" s="13"/>
      <c r="G404" s="15">
        <f>SUM(G405:G406)</f>
        <v>0</v>
      </c>
    </row>
    <row r="405" spans="1:7" s="98" customFormat="1" ht="31.95" customHeight="1" x14ac:dyDescent="0.25">
      <c r="A405" s="29" t="s">
        <v>115</v>
      </c>
      <c r="B405" s="13" t="s">
        <v>8</v>
      </c>
      <c r="C405" s="13" t="s">
        <v>58</v>
      </c>
      <c r="D405" s="13" t="s">
        <v>0</v>
      </c>
      <c r="E405" s="13" t="s">
        <v>268</v>
      </c>
      <c r="F405" s="13" t="s">
        <v>20</v>
      </c>
      <c r="G405" s="15"/>
    </row>
    <row r="406" spans="1:7" s="98" customFormat="1" ht="17.25" customHeight="1" x14ac:dyDescent="0.25">
      <c r="A406" s="29" t="s">
        <v>117</v>
      </c>
      <c r="B406" s="13" t="s">
        <v>8</v>
      </c>
      <c r="C406" s="13" t="s">
        <v>58</v>
      </c>
      <c r="D406" s="13" t="s">
        <v>0</v>
      </c>
      <c r="E406" s="13" t="s">
        <v>268</v>
      </c>
      <c r="F406" s="13" t="s">
        <v>109</v>
      </c>
      <c r="G406" s="15"/>
    </row>
    <row r="407" spans="1:7" s="98" customFormat="1" ht="81" customHeight="1" x14ac:dyDescent="0.25">
      <c r="A407" s="39" t="s">
        <v>146</v>
      </c>
      <c r="B407" s="13" t="s">
        <v>8</v>
      </c>
      <c r="C407" s="13" t="s">
        <v>58</v>
      </c>
      <c r="D407" s="13" t="s">
        <v>0</v>
      </c>
      <c r="E407" s="13" t="s">
        <v>252</v>
      </c>
      <c r="F407" s="13"/>
      <c r="G407" s="15">
        <f>G408</f>
        <v>72.7</v>
      </c>
    </row>
    <row r="408" spans="1:7" s="98" customFormat="1" ht="36" customHeight="1" x14ac:dyDescent="0.25">
      <c r="A408" s="29" t="s">
        <v>115</v>
      </c>
      <c r="B408" s="13" t="s">
        <v>8</v>
      </c>
      <c r="C408" s="13" t="s">
        <v>58</v>
      </c>
      <c r="D408" s="13" t="s">
        <v>0</v>
      </c>
      <c r="E408" s="13" t="s">
        <v>252</v>
      </c>
      <c r="F408" s="13" t="s">
        <v>20</v>
      </c>
      <c r="G408" s="15">
        <v>72.7</v>
      </c>
    </row>
    <row r="409" spans="1:7" s="98" customFormat="1" ht="46.2" customHeight="1" x14ac:dyDescent="0.25">
      <c r="A409" s="30" t="s">
        <v>189</v>
      </c>
      <c r="B409" s="13" t="s">
        <v>8</v>
      </c>
      <c r="C409" s="13" t="s">
        <v>58</v>
      </c>
      <c r="D409" s="13" t="s">
        <v>0</v>
      </c>
      <c r="E409" s="13" t="s">
        <v>251</v>
      </c>
      <c r="F409" s="13"/>
      <c r="G409" s="15">
        <f>SUM(G410:G411)</f>
        <v>15436.8</v>
      </c>
    </row>
    <row r="410" spans="1:7" s="98" customFormat="1" ht="37.200000000000003" customHeight="1" x14ac:dyDescent="0.25">
      <c r="A410" s="29" t="s">
        <v>115</v>
      </c>
      <c r="B410" s="13" t="s">
        <v>8</v>
      </c>
      <c r="C410" s="13" t="s">
        <v>58</v>
      </c>
      <c r="D410" s="13" t="s">
        <v>0</v>
      </c>
      <c r="E410" s="13" t="s">
        <v>251</v>
      </c>
      <c r="F410" s="13" t="s">
        <v>20</v>
      </c>
      <c r="G410" s="15">
        <v>200</v>
      </c>
    </row>
    <row r="411" spans="1:7" s="98" customFormat="1" ht="18" customHeight="1" x14ac:dyDescent="0.25">
      <c r="A411" s="29" t="s">
        <v>117</v>
      </c>
      <c r="B411" s="13" t="s">
        <v>8</v>
      </c>
      <c r="C411" s="13" t="s">
        <v>58</v>
      </c>
      <c r="D411" s="13" t="s">
        <v>0</v>
      </c>
      <c r="E411" s="13" t="s">
        <v>251</v>
      </c>
      <c r="F411" s="13" t="s">
        <v>109</v>
      </c>
      <c r="G411" s="15">
        <v>15236.8</v>
      </c>
    </row>
    <row r="412" spans="1:7" s="98" customFormat="1" ht="68.400000000000006" customHeight="1" x14ac:dyDescent="0.25">
      <c r="A412" s="39" t="s">
        <v>272</v>
      </c>
      <c r="B412" s="13" t="s">
        <v>8</v>
      </c>
      <c r="C412" s="13" t="s">
        <v>58</v>
      </c>
      <c r="D412" s="13" t="s">
        <v>0</v>
      </c>
      <c r="E412" s="13" t="s">
        <v>269</v>
      </c>
      <c r="F412" s="13"/>
      <c r="G412" s="15">
        <f>G413</f>
        <v>0</v>
      </c>
    </row>
    <row r="413" spans="1:7" s="98" customFormat="1" ht="16.95" customHeight="1" x14ac:dyDescent="0.25">
      <c r="A413" s="29" t="s">
        <v>117</v>
      </c>
      <c r="B413" s="13" t="s">
        <v>8</v>
      </c>
      <c r="C413" s="13" t="s">
        <v>58</v>
      </c>
      <c r="D413" s="13" t="s">
        <v>0</v>
      </c>
      <c r="E413" s="13" t="s">
        <v>269</v>
      </c>
      <c r="F413" s="13" t="s">
        <v>109</v>
      </c>
      <c r="G413" s="15"/>
    </row>
    <row r="414" spans="1:7" s="98" customFormat="1" ht="146.25" customHeight="1" x14ac:dyDescent="0.25">
      <c r="A414" s="29" t="s">
        <v>303</v>
      </c>
      <c r="B414" s="13" t="s">
        <v>8</v>
      </c>
      <c r="C414" s="13" t="s">
        <v>58</v>
      </c>
      <c r="D414" s="13" t="s">
        <v>0</v>
      </c>
      <c r="E414" s="13" t="s">
        <v>304</v>
      </c>
      <c r="F414" s="13"/>
      <c r="G414" s="15">
        <f>SUM(G415)</f>
        <v>0</v>
      </c>
    </row>
    <row r="415" spans="1:7" s="98" customFormat="1" ht="24" customHeight="1" x14ac:dyDescent="0.25">
      <c r="A415" s="29" t="s">
        <v>117</v>
      </c>
      <c r="B415" s="13" t="s">
        <v>8</v>
      </c>
      <c r="C415" s="13" t="s">
        <v>58</v>
      </c>
      <c r="D415" s="13" t="s">
        <v>0</v>
      </c>
      <c r="E415" s="13" t="s">
        <v>304</v>
      </c>
      <c r="F415" s="13" t="s">
        <v>109</v>
      </c>
      <c r="G415" s="15"/>
    </row>
    <row r="416" spans="1:7" s="98" customFormat="1" ht="95.25" customHeight="1" x14ac:dyDescent="0.25">
      <c r="A416" s="39" t="s">
        <v>273</v>
      </c>
      <c r="B416" s="13" t="s">
        <v>8</v>
      </c>
      <c r="C416" s="13" t="s">
        <v>58</v>
      </c>
      <c r="D416" s="13" t="s">
        <v>0</v>
      </c>
      <c r="E416" s="13" t="s">
        <v>270</v>
      </c>
      <c r="F416" s="13"/>
      <c r="G416" s="15">
        <f>G417</f>
        <v>0</v>
      </c>
    </row>
    <row r="417" spans="1:7" s="98" customFormat="1" ht="24" customHeight="1" x14ac:dyDescent="0.25">
      <c r="A417" s="29" t="s">
        <v>117</v>
      </c>
      <c r="B417" s="13" t="s">
        <v>8</v>
      </c>
      <c r="C417" s="13" t="s">
        <v>58</v>
      </c>
      <c r="D417" s="13" t="s">
        <v>0</v>
      </c>
      <c r="E417" s="13" t="s">
        <v>270</v>
      </c>
      <c r="F417" s="13" t="s">
        <v>109</v>
      </c>
      <c r="G417" s="15"/>
    </row>
    <row r="418" spans="1:7" s="98" customFormat="1" ht="129.75" customHeight="1" x14ac:dyDescent="0.25">
      <c r="A418" s="32" t="s">
        <v>191</v>
      </c>
      <c r="B418" s="13" t="s">
        <v>8</v>
      </c>
      <c r="C418" s="13" t="s">
        <v>58</v>
      </c>
      <c r="D418" s="13" t="s">
        <v>0</v>
      </c>
      <c r="E418" s="13" t="s">
        <v>255</v>
      </c>
      <c r="F418" s="13"/>
      <c r="G418" s="15">
        <f>SUM(G419:G420)</f>
        <v>1255.4000000000001</v>
      </c>
    </row>
    <row r="419" spans="1:7" s="98" customFormat="1" ht="49.5" customHeight="1" x14ac:dyDescent="0.25">
      <c r="A419" s="29" t="s">
        <v>112</v>
      </c>
      <c r="B419" s="13" t="s">
        <v>8</v>
      </c>
      <c r="C419" s="13" t="s">
        <v>58</v>
      </c>
      <c r="D419" s="13" t="s">
        <v>0</v>
      </c>
      <c r="E419" s="13" t="s">
        <v>255</v>
      </c>
      <c r="F419" s="13" t="s">
        <v>19</v>
      </c>
      <c r="G419" s="15">
        <v>1087</v>
      </c>
    </row>
    <row r="420" spans="1:7" s="98" customFormat="1" ht="31.2" x14ac:dyDescent="0.25">
      <c r="A420" s="29" t="s">
        <v>115</v>
      </c>
      <c r="B420" s="13" t="s">
        <v>8</v>
      </c>
      <c r="C420" s="13" t="s">
        <v>58</v>
      </c>
      <c r="D420" s="13" t="s">
        <v>0</v>
      </c>
      <c r="E420" s="13" t="s">
        <v>255</v>
      </c>
      <c r="F420" s="13" t="s">
        <v>20</v>
      </c>
      <c r="G420" s="15">
        <v>168.4</v>
      </c>
    </row>
    <row r="421" spans="1:7" s="98" customFormat="1" ht="46.8" x14ac:dyDescent="0.25">
      <c r="A421" s="31" t="s">
        <v>249</v>
      </c>
      <c r="B421" s="13" t="s">
        <v>8</v>
      </c>
      <c r="C421" s="13" t="s">
        <v>58</v>
      </c>
      <c r="D421" s="13" t="s">
        <v>0</v>
      </c>
      <c r="E421" s="13" t="s">
        <v>254</v>
      </c>
      <c r="F421" s="13"/>
      <c r="G421" s="15">
        <f>SUM(G422:G423)</f>
        <v>933.6</v>
      </c>
    </row>
    <row r="422" spans="1:7" s="98" customFormat="1" ht="48.6" customHeight="1" x14ac:dyDescent="0.25">
      <c r="A422" s="29" t="s">
        <v>112</v>
      </c>
      <c r="B422" s="13" t="s">
        <v>8</v>
      </c>
      <c r="C422" s="13" t="s">
        <v>58</v>
      </c>
      <c r="D422" s="13" t="s">
        <v>0</v>
      </c>
      <c r="E422" s="13" t="s">
        <v>254</v>
      </c>
      <c r="F422" s="13" t="s">
        <v>19</v>
      </c>
      <c r="G422" s="15">
        <v>849.4</v>
      </c>
    </row>
    <row r="423" spans="1:7" s="98" customFormat="1" ht="31.2" x14ac:dyDescent="0.25">
      <c r="A423" s="29" t="s">
        <v>115</v>
      </c>
      <c r="B423" s="13" t="s">
        <v>8</v>
      </c>
      <c r="C423" s="13" t="s">
        <v>58</v>
      </c>
      <c r="D423" s="13" t="s">
        <v>0</v>
      </c>
      <c r="E423" s="13" t="s">
        <v>254</v>
      </c>
      <c r="F423" s="13" t="s">
        <v>20</v>
      </c>
      <c r="G423" s="15">
        <v>84.2</v>
      </c>
    </row>
    <row r="424" spans="1:7" s="98" customFormat="1" ht="46.8" x14ac:dyDescent="0.25">
      <c r="A424" s="31" t="s">
        <v>190</v>
      </c>
      <c r="B424" s="13" t="s">
        <v>8</v>
      </c>
      <c r="C424" s="13" t="s">
        <v>58</v>
      </c>
      <c r="D424" s="13" t="s">
        <v>0</v>
      </c>
      <c r="E424" s="13" t="s">
        <v>253</v>
      </c>
      <c r="F424" s="13"/>
      <c r="G424" s="15">
        <f>SUM(G425:G426)</f>
        <v>11419.1</v>
      </c>
    </row>
    <row r="425" spans="1:7" s="98" customFormat="1" ht="49.2" customHeight="1" x14ac:dyDescent="0.25">
      <c r="A425" s="29" t="s">
        <v>112</v>
      </c>
      <c r="B425" s="13" t="s">
        <v>8</v>
      </c>
      <c r="C425" s="13" t="s">
        <v>58</v>
      </c>
      <c r="D425" s="13" t="s">
        <v>0</v>
      </c>
      <c r="E425" s="13" t="s">
        <v>253</v>
      </c>
      <c r="F425" s="13" t="s">
        <v>19</v>
      </c>
      <c r="G425" s="15">
        <v>10492.9</v>
      </c>
    </row>
    <row r="426" spans="1:7" s="98" customFormat="1" ht="31.2" x14ac:dyDescent="0.25">
      <c r="A426" s="29" t="s">
        <v>115</v>
      </c>
      <c r="B426" s="13" t="s">
        <v>8</v>
      </c>
      <c r="C426" s="13" t="s">
        <v>58</v>
      </c>
      <c r="D426" s="13" t="s">
        <v>0</v>
      </c>
      <c r="E426" s="13" t="s">
        <v>253</v>
      </c>
      <c r="F426" s="13" t="s">
        <v>20</v>
      </c>
      <c r="G426" s="15">
        <v>926.2</v>
      </c>
    </row>
    <row r="427" spans="1:7" x14ac:dyDescent="0.25">
      <c r="A427" s="29" t="s">
        <v>453</v>
      </c>
      <c r="B427" s="13" t="s">
        <v>282</v>
      </c>
      <c r="C427" s="13"/>
      <c r="D427" s="13"/>
      <c r="E427" s="13"/>
      <c r="F427" s="13"/>
      <c r="G427" s="15">
        <f>SUM(G428+G444)</f>
        <v>176520.60000000003</v>
      </c>
    </row>
    <row r="428" spans="1:7" s="98" customFormat="1" ht="31.2" x14ac:dyDescent="0.25">
      <c r="A428" s="29" t="s">
        <v>552</v>
      </c>
      <c r="B428" s="13" t="s">
        <v>282</v>
      </c>
      <c r="C428" s="13" t="s">
        <v>58</v>
      </c>
      <c r="D428" s="13"/>
      <c r="E428" s="13"/>
      <c r="F428" s="13"/>
      <c r="G428" s="15">
        <f>SUM(G429)</f>
        <v>71948.000000000015</v>
      </c>
    </row>
    <row r="429" spans="1:7" s="98" customFormat="1" ht="51.75" customHeight="1" x14ac:dyDescent="0.25">
      <c r="A429" s="29" t="s">
        <v>564</v>
      </c>
      <c r="B429" s="13" t="s">
        <v>282</v>
      </c>
      <c r="C429" s="13" t="s">
        <v>58</v>
      </c>
      <c r="D429" s="13" t="s">
        <v>0</v>
      </c>
      <c r="E429" s="13"/>
      <c r="F429" s="13"/>
      <c r="G429" s="15">
        <f>SUM(G430+G434+G438+G440+G442)</f>
        <v>71948.000000000015</v>
      </c>
    </row>
    <row r="430" spans="1:7" s="98" customFormat="1" x14ac:dyDescent="0.25">
      <c r="A430" s="29" t="s">
        <v>17</v>
      </c>
      <c r="B430" s="13" t="s">
        <v>282</v>
      </c>
      <c r="C430" s="13" t="s">
        <v>58</v>
      </c>
      <c r="D430" s="13" t="s">
        <v>0</v>
      </c>
      <c r="E430" s="13" t="s">
        <v>41</v>
      </c>
      <c r="F430" s="13"/>
      <c r="G430" s="15">
        <f>SUM(G431:G433)</f>
        <v>9526</v>
      </c>
    </row>
    <row r="431" spans="1:7" s="98" customFormat="1" ht="31.2" x14ac:dyDescent="0.25">
      <c r="A431" s="29" t="s">
        <v>18</v>
      </c>
      <c r="B431" s="13" t="s">
        <v>282</v>
      </c>
      <c r="C431" s="13" t="s">
        <v>58</v>
      </c>
      <c r="D431" s="13" t="s">
        <v>0</v>
      </c>
      <c r="E431" s="13" t="s">
        <v>41</v>
      </c>
      <c r="F431" s="13" t="s">
        <v>19</v>
      </c>
      <c r="G431" s="15">
        <v>9382.1</v>
      </c>
    </row>
    <row r="432" spans="1:7" s="98" customFormat="1" ht="31.2" x14ac:dyDescent="0.25">
      <c r="A432" s="29" t="s">
        <v>115</v>
      </c>
      <c r="B432" s="13" t="s">
        <v>282</v>
      </c>
      <c r="C432" s="13" t="s">
        <v>58</v>
      </c>
      <c r="D432" s="13" t="s">
        <v>0</v>
      </c>
      <c r="E432" s="13" t="s">
        <v>41</v>
      </c>
      <c r="F432" s="13" t="s">
        <v>20</v>
      </c>
      <c r="G432" s="15">
        <v>135.9</v>
      </c>
    </row>
    <row r="433" spans="1:7" s="98" customFormat="1" x14ac:dyDescent="0.25">
      <c r="A433" s="29" t="s">
        <v>21</v>
      </c>
      <c r="B433" s="13" t="s">
        <v>282</v>
      </c>
      <c r="C433" s="13" t="s">
        <v>58</v>
      </c>
      <c r="D433" s="13" t="s">
        <v>0</v>
      </c>
      <c r="E433" s="13" t="s">
        <v>41</v>
      </c>
      <c r="F433" s="13" t="s">
        <v>22</v>
      </c>
      <c r="G433" s="15">
        <v>8</v>
      </c>
    </row>
    <row r="434" spans="1:7" s="98" customFormat="1" ht="46.8" x14ac:dyDescent="0.25">
      <c r="A434" s="29" t="s">
        <v>28</v>
      </c>
      <c r="B434" s="13" t="s">
        <v>282</v>
      </c>
      <c r="C434" s="13" t="s">
        <v>58</v>
      </c>
      <c r="D434" s="13" t="s">
        <v>0</v>
      </c>
      <c r="E434" s="13" t="s">
        <v>51</v>
      </c>
      <c r="F434" s="13"/>
      <c r="G434" s="15">
        <f>SUM(G435:G437)</f>
        <v>62264.3</v>
      </c>
    </row>
    <row r="435" spans="1:7" s="98" customFormat="1" ht="31.2" x14ac:dyDescent="0.25">
      <c r="A435" s="29" t="s">
        <v>18</v>
      </c>
      <c r="B435" s="13" t="s">
        <v>282</v>
      </c>
      <c r="C435" s="13" t="s">
        <v>58</v>
      </c>
      <c r="D435" s="13" t="s">
        <v>0</v>
      </c>
      <c r="E435" s="13" t="s">
        <v>51</v>
      </c>
      <c r="F435" s="13" t="s">
        <v>19</v>
      </c>
      <c r="G435" s="15">
        <v>5889.4</v>
      </c>
    </row>
    <row r="436" spans="1:7" s="98" customFormat="1" ht="31.2" x14ac:dyDescent="0.25">
      <c r="A436" s="29" t="s">
        <v>115</v>
      </c>
      <c r="B436" s="13" t="s">
        <v>282</v>
      </c>
      <c r="C436" s="13" t="s">
        <v>58</v>
      </c>
      <c r="D436" s="13" t="s">
        <v>0</v>
      </c>
      <c r="E436" s="13" t="s">
        <v>51</v>
      </c>
      <c r="F436" s="13" t="s">
        <v>20</v>
      </c>
      <c r="G436" s="15">
        <f>6044.9-5889.4+600</f>
        <v>755.5</v>
      </c>
    </row>
    <row r="437" spans="1:7" s="98" customFormat="1" ht="31.2" x14ac:dyDescent="0.25">
      <c r="A437" s="30" t="s">
        <v>121</v>
      </c>
      <c r="B437" s="13" t="s">
        <v>282</v>
      </c>
      <c r="C437" s="13" t="s">
        <v>58</v>
      </c>
      <c r="D437" s="13" t="s">
        <v>0</v>
      </c>
      <c r="E437" s="13" t="s">
        <v>51</v>
      </c>
      <c r="F437" s="13" t="s">
        <v>111</v>
      </c>
      <c r="G437" s="15">
        <f>55619.4</f>
        <v>55619.4</v>
      </c>
    </row>
    <row r="438" spans="1:7" s="98" customFormat="1" x14ac:dyDescent="0.25">
      <c r="A438" s="29" t="s">
        <v>228</v>
      </c>
      <c r="B438" s="13" t="s">
        <v>282</v>
      </c>
      <c r="C438" s="13" t="s">
        <v>58</v>
      </c>
      <c r="D438" s="13" t="s">
        <v>0</v>
      </c>
      <c r="E438" s="13" t="s">
        <v>229</v>
      </c>
      <c r="F438" s="13"/>
      <c r="G438" s="15">
        <f>SUM(G439)</f>
        <v>16.600000000000001</v>
      </c>
    </row>
    <row r="439" spans="1:7" s="98" customFormat="1" ht="31.2" x14ac:dyDescent="0.25">
      <c r="A439" s="29" t="s">
        <v>115</v>
      </c>
      <c r="B439" s="13" t="s">
        <v>282</v>
      </c>
      <c r="C439" s="13" t="s">
        <v>58</v>
      </c>
      <c r="D439" s="13" t="s">
        <v>0</v>
      </c>
      <c r="E439" s="13" t="s">
        <v>229</v>
      </c>
      <c r="F439" s="13" t="s">
        <v>20</v>
      </c>
      <c r="G439" s="15">
        <v>16.600000000000001</v>
      </c>
    </row>
    <row r="440" spans="1:7" s="98" customFormat="1" x14ac:dyDescent="0.25">
      <c r="A440" s="29" t="s">
        <v>234</v>
      </c>
      <c r="B440" s="13" t="s">
        <v>282</v>
      </c>
      <c r="C440" s="13" t="s">
        <v>58</v>
      </c>
      <c r="D440" s="13" t="s">
        <v>0</v>
      </c>
      <c r="E440" s="13" t="s">
        <v>235</v>
      </c>
      <c r="F440" s="13"/>
      <c r="G440" s="15">
        <f>SUM(G441)</f>
        <v>25.1</v>
      </c>
    </row>
    <row r="441" spans="1:7" s="98" customFormat="1" ht="31.2" x14ac:dyDescent="0.25">
      <c r="A441" s="29" t="s">
        <v>115</v>
      </c>
      <c r="B441" s="13" t="s">
        <v>282</v>
      </c>
      <c r="C441" s="13" t="s">
        <v>58</v>
      </c>
      <c r="D441" s="13" t="s">
        <v>0</v>
      </c>
      <c r="E441" s="13" t="s">
        <v>235</v>
      </c>
      <c r="F441" s="13" t="s">
        <v>20</v>
      </c>
      <c r="G441" s="15">
        <v>25.1</v>
      </c>
    </row>
    <row r="442" spans="1:7" s="98" customFormat="1" ht="31.2" x14ac:dyDescent="0.25">
      <c r="A442" s="29" t="s">
        <v>232</v>
      </c>
      <c r="B442" s="13" t="s">
        <v>282</v>
      </c>
      <c r="C442" s="13" t="s">
        <v>58</v>
      </c>
      <c r="D442" s="13" t="s">
        <v>0</v>
      </c>
      <c r="E442" s="13" t="s">
        <v>233</v>
      </c>
      <c r="F442" s="13"/>
      <c r="G442" s="15">
        <f>SUM(G443)</f>
        <v>116</v>
      </c>
    </row>
    <row r="443" spans="1:7" s="98" customFormat="1" ht="31.2" x14ac:dyDescent="0.25">
      <c r="A443" s="29" t="s">
        <v>115</v>
      </c>
      <c r="B443" s="13" t="s">
        <v>282</v>
      </c>
      <c r="C443" s="13" t="s">
        <v>58</v>
      </c>
      <c r="D443" s="13" t="s">
        <v>0</v>
      </c>
      <c r="E443" s="13" t="s">
        <v>233</v>
      </c>
      <c r="F443" s="13" t="s">
        <v>20</v>
      </c>
      <c r="G443" s="15">
        <v>116</v>
      </c>
    </row>
    <row r="444" spans="1:7" s="98" customFormat="1" ht="46.8" x14ac:dyDescent="0.25">
      <c r="A444" s="29" t="s">
        <v>523</v>
      </c>
      <c r="B444" s="13" t="s">
        <v>282</v>
      </c>
      <c r="C444" s="25">
        <v>2</v>
      </c>
      <c r="D444" s="13"/>
      <c r="E444" s="13"/>
      <c r="F444" s="13"/>
      <c r="G444" s="15">
        <f>SUM(G445)</f>
        <v>104572.6</v>
      </c>
    </row>
    <row r="445" spans="1:7" s="98" customFormat="1" x14ac:dyDescent="0.25">
      <c r="A445" s="29" t="s">
        <v>524</v>
      </c>
      <c r="B445" s="13" t="s">
        <v>282</v>
      </c>
      <c r="C445" s="25">
        <v>2</v>
      </c>
      <c r="D445" s="13" t="s">
        <v>0</v>
      </c>
      <c r="E445" s="13"/>
      <c r="F445" s="13"/>
      <c r="G445" s="15">
        <f>SUM(G446+G450+G452+G454)</f>
        <v>104572.6</v>
      </c>
    </row>
    <row r="446" spans="1:7" s="98" customFormat="1" ht="62.4" x14ac:dyDescent="0.25">
      <c r="A446" s="29" t="s">
        <v>525</v>
      </c>
      <c r="B446" s="13" t="s">
        <v>282</v>
      </c>
      <c r="C446" s="25">
        <v>2</v>
      </c>
      <c r="D446" s="13" t="s">
        <v>0</v>
      </c>
      <c r="E446" s="13" t="s">
        <v>526</v>
      </c>
      <c r="F446" s="13"/>
      <c r="G446" s="15">
        <f>G448+G449+G447</f>
        <v>100373.8</v>
      </c>
    </row>
    <row r="447" spans="1:7" s="98" customFormat="1" ht="31.2" x14ac:dyDescent="0.25">
      <c r="A447" s="29" t="s">
        <v>115</v>
      </c>
      <c r="B447" s="13" t="s">
        <v>282</v>
      </c>
      <c r="C447" s="25">
        <v>2</v>
      </c>
      <c r="D447" s="13" t="s">
        <v>0</v>
      </c>
      <c r="E447" s="13" t="s">
        <v>526</v>
      </c>
      <c r="F447" s="13" t="s">
        <v>20</v>
      </c>
      <c r="G447" s="15">
        <f>590+600+226.3</f>
        <v>1416.3</v>
      </c>
    </row>
    <row r="448" spans="1:7" s="98" customFormat="1" ht="31.2" x14ac:dyDescent="0.25">
      <c r="A448" s="29" t="s">
        <v>118</v>
      </c>
      <c r="B448" s="13" t="s">
        <v>282</v>
      </c>
      <c r="C448" s="25">
        <v>2</v>
      </c>
      <c r="D448" s="13" t="s">
        <v>0</v>
      </c>
      <c r="E448" s="13" t="s">
        <v>526</v>
      </c>
      <c r="F448" s="13" t="s">
        <v>119</v>
      </c>
      <c r="G448" s="15">
        <f>1209+14138</f>
        <v>15347</v>
      </c>
    </row>
    <row r="449" spans="1:7" s="98" customFormat="1" ht="31.2" x14ac:dyDescent="0.25">
      <c r="A449" s="29" t="s">
        <v>121</v>
      </c>
      <c r="B449" s="13" t="s">
        <v>282</v>
      </c>
      <c r="C449" s="25">
        <v>2</v>
      </c>
      <c r="D449" s="13" t="s">
        <v>0</v>
      </c>
      <c r="E449" s="13" t="s">
        <v>526</v>
      </c>
      <c r="F449" s="13" t="s">
        <v>111</v>
      </c>
      <c r="G449" s="15">
        <f>60227.5+23383</f>
        <v>83610.5</v>
      </c>
    </row>
    <row r="450" spans="1:7" s="98" customFormat="1" ht="21.75" customHeight="1" x14ac:dyDescent="0.25">
      <c r="A450" s="29" t="s">
        <v>535</v>
      </c>
      <c r="B450" s="13" t="s">
        <v>282</v>
      </c>
      <c r="C450" s="25">
        <v>2</v>
      </c>
      <c r="D450" s="13" t="s">
        <v>0</v>
      </c>
      <c r="E450" s="13" t="s">
        <v>534</v>
      </c>
      <c r="F450" s="13"/>
      <c r="G450" s="15">
        <f>G451</f>
        <v>0</v>
      </c>
    </row>
    <row r="451" spans="1:7" s="98" customFormat="1" ht="31.2" x14ac:dyDescent="0.25">
      <c r="A451" s="29" t="s">
        <v>121</v>
      </c>
      <c r="B451" s="13" t="s">
        <v>282</v>
      </c>
      <c r="C451" s="25">
        <v>2</v>
      </c>
      <c r="D451" s="13" t="s">
        <v>0</v>
      </c>
      <c r="E451" s="13" t="s">
        <v>534</v>
      </c>
      <c r="F451" s="13" t="s">
        <v>111</v>
      </c>
      <c r="G451" s="15">
        <f>2971.4+217.9-3189.3</f>
        <v>0</v>
      </c>
    </row>
    <row r="452" spans="1:7" s="98" customFormat="1" ht="31.2" x14ac:dyDescent="0.25">
      <c r="A452" s="29" t="s">
        <v>590</v>
      </c>
      <c r="B452" s="13" t="s">
        <v>282</v>
      </c>
      <c r="C452" s="25">
        <v>2</v>
      </c>
      <c r="D452" s="13" t="s">
        <v>0</v>
      </c>
      <c r="E452" s="13" t="s">
        <v>582</v>
      </c>
      <c r="F452" s="13"/>
      <c r="G452" s="15">
        <f>G453</f>
        <v>3161.1</v>
      </c>
    </row>
    <row r="453" spans="1:7" s="98" customFormat="1" ht="31.2" x14ac:dyDescent="0.25">
      <c r="A453" s="29" t="s">
        <v>115</v>
      </c>
      <c r="B453" s="13" t="s">
        <v>282</v>
      </c>
      <c r="C453" s="25">
        <v>2</v>
      </c>
      <c r="D453" s="13" t="s">
        <v>0</v>
      </c>
      <c r="E453" s="13" t="s">
        <v>582</v>
      </c>
      <c r="F453" s="13" t="s">
        <v>20</v>
      </c>
      <c r="G453" s="15">
        <f>2852.5+118.9+189.7</f>
        <v>3161.1</v>
      </c>
    </row>
    <row r="454" spans="1:7" s="98" customFormat="1" ht="36" customHeight="1" x14ac:dyDescent="0.25">
      <c r="A454" s="29" t="s">
        <v>590</v>
      </c>
      <c r="B454" s="13" t="s">
        <v>282</v>
      </c>
      <c r="C454" s="25">
        <v>2</v>
      </c>
      <c r="D454" s="13" t="s">
        <v>0</v>
      </c>
      <c r="E454" s="13" t="s">
        <v>583</v>
      </c>
      <c r="F454" s="13"/>
      <c r="G454" s="15">
        <f>G455</f>
        <v>1037.7</v>
      </c>
    </row>
    <row r="455" spans="1:7" s="98" customFormat="1" ht="31.2" x14ac:dyDescent="0.25">
      <c r="A455" s="29" t="s">
        <v>115</v>
      </c>
      <c r="B455" s="13" t="s">
        <v>282</v>
      </c>
      <c r="C455" s="25">
        <v>2</v>
      </c>
      <c r="D455" s="13" t="s">
        <v>0</v>
      </c>
      <c r="E455" s="13" t="s">
        <v>583</v>
      </c>
      <c r="F455" s="13" t="s">
        <v>20</v>
      </c>
      <c r="G455" s="15">
        <v>1037.7</v>
      </c>
    </row>
    <row r="456" spans="1:7" s="98" customFormat="1" ht="31.2" x14ac:dyDescent="0.25">
      <c r="A456" s="29" t="s">
        <v>158</v>
      </c>
      <c r="B456" s="13" t="s">
        <v>123</v>
      </c>
      <c r="C456" s="13"/>
      <c r="D456" s="13"/>
      <c r="E456" s="13"/>
      <c r="F456" s="13"/>
      <c r="G456" s="15">
        <f>SUM(G461+G466+G457)</f>
        <v>32680.3</v>
      </c>
    </row>
    <row r="457" spans="1:7" s="98" customFormat="1" ht="46.8" x14ac:dyDescent="0.25">
      <c r="A457" s="29" t="s">
        <v>386</v>
      </c>
      <c r="B457" s="13" t="s">
        <v>123</v>
      </c>
      <c r="C457" s="13" t="s">
        <v>58</v>
      </c>
      <c r="D457" s="13"/>
      <c r="E457" s="13"/>
      <c r="F457" s="13"/>
      <c r="G457" s="15">
        <f>G458</f>
        <v>2418</v>
      </c>
    </row>
    <row r="458" spans="1:7" s="98" customFormat="1" ht="46.8" x14ac:dyDescent="0.25">
      <c r="A458" s="29" t="s">
        <v>387</v>
      </c>
      <c r="B458" s="13" t="s">
        <v>123</v>
      </c>
      <c r="C458" s="13" t="s">
        <v>58</v>
      </c>
      <c r="D458" s="13" t="s">
        <v>0</v>
      </c>
      <c r="E458" s="13"/>
      <c r="F458" s="13"/>
      <c r="G458" s="15">
        <f>G459</f>
        <v>2418</v>
      </c>
    </row>
    <row r="459" spans="1:7" s="98" customFormat="1" ht="78" x14ac:dyDescent="0.25">
      <c r="A459" s="29" t="s">
        <v>388</v>
      </c>
      <c r="B459" s="13" t="s">
        <v>123</v>
      </c>
      <c r="C459" s="13" t="s">
        <v>58</v>
      </c>
      <c r="D459" s="13" t="s">
        <v>0</v>
      </c>
      <c r="E459" s="13" t="s">
        <v>316</v>
      </c>
      <c r="F459" s="13"/>
      <c r="G459" s="15">
        <f>G460</f>
        <v>2418</v>
      </c>
    </row>
    <row r="460" spans="1:7" s="98" customFormat="1" ht="31.2" x14ac:dyDescent="0.25">
      <c r="A460" s="29" t="s">
        <v>115</v>
      </c>
      <c r="B460" s="13" t="s">
        <v>123</v>
      </c>
      <c r="C460" s="13" t="s">
        <v>58</v>
      </c>
      <c r="D460" s="13" t="s">
        <v>0</v>
      </c>
      <c r="E460" s="13" t="s">
        <v>316</v>
      </c>
      <c r="F460" s="13" t="s">
        <v>20</v>
      </c>
      <c r="G460" s="15">
        <f>619+205.4+954.1+291.7+347.8</f>
        <v>2418</v>
      </c>
    </row>
    <row r="461" spans="1:7" s="98" customFormat="1" ht="31.2" x14ac:dyDescent="0.25">
      <c r="A461" s="29" t="s">
        <v>389</v>
      </c>
      <c r="B461" s="13" t="s">
        <v>123</v>
      </c>
      <c r="C461" s="13" t="s">
        <v>93</v>
      </c>
      <c r="D461" s="13"/>
      <c r="E461" s="13"/>
      <c r="F461" s="13"/>
      <c r="G461" s="15">
        <f>SUM(G462)</f>
        <v>20780.599999999999</v>
      </c>
    </row>
    <row r="462" spans="1:7" s="98" customFormat="1" ht="79.5" customHeight="1" x14ac:dyDescent="0.25">
      <c r="A462" s="40" t="s">
        <v>568</v>
      </c>
      <c r="B462" s="13" t="s">
        <v>123</v>
      </c>
      <c r="C462" s="13" t="s">
        <v>93</v>
      </c>
      <c r="D462" s="13" t="s">
        <v>0</v>
      </c>
      <c r="E462" s="13"/>
      <c r="F462" s="13"/>
      <c r="G462" s="15">
        <f>SUM(G463)</f>
        <v>20780.599999999999</v>
      </c>
    </row>
    <row r="463" spans="1:7" s="98" customFormat="1" ht="62.4" x14ac:dyDescent="0.25">
      <c r="A463" s="29" t="s">
        <v>390</v>
      </c>
      <c r="B463" s="13" t="s">
        <v>123</v>
      </c>
      <c r="C463" s="13" t="s">
        <v>93</v>
      </c>
      <c r="D463" s="13" t="s">
        <v>0</v>
      </c>
      <c r="E463" s="13" t="s">
        <v>134</v>
      </c>
      <c r="F463" s="13"/>
      <c r="G463" s="15">
        <f>SUM(G464:G465)</f>
        <v>20780.599999999999</v>
      </c>
    </row>
    <row r="464" spans="1:7" s="98" customFormat="1" ht="31.2" x14ac:dyDescent="0.25">
      <c r="A464" s="29" t="s">
        <v>115</v>
      </c>
      <c r="B464" s="13" t="s">
        <v>123</v>
      </c>
      <c r="C464" s="13" t="s">
        <v>93</v>
      </c>
      <c r="D464" s="13" t="s">
        <v>0</v>
      </c>
      <c r="E464" s="13" t="s">
        <v>134</v>
      </c>
      <c r="F464" s="13" t="s">
        <v>20</v>
      </c>
      <c r="G464" s="15">
        <f>7368.9+173.8+4887.3+756.6+1994-34.5+5600</f>
        <v>20746.099999999999</v>
      </c>
    </row>
    <row r="465" spans="1:7" s="98" customFormat="1" x14ac:dyDescent="0.25">
      <c r="A465" s="29" t="s">
        <v>117</v>
      </c>
      <c r="B465" s="13" t="s">
        <v>123</v>
      </c>
      <c r="C465" s="13" t="s">
        <v>93</v>
      </c>
      <c r="D465" s="13" t="s">
        <v>0</v>
      </c>
      <c r="E465" s="13" t="s">
        <v>134</v>
      </c>
      <c r="F465" s="13" t="s">
        <v>109</v>
      </c>
      <c r="G465" s="15">
        <v>34.5</v>
      </c>
    </row>
    <row r="466" spans="1:7" s="98" customFormat="1" ht="34.5" customHeight="1" x14ac:dyDescent="0.25">
      <c r="A466" s="29" t="s">
        <v>431</v>
      </c>
      <c r="B466" s="13" t="s">
        <v>123</v>
      </c>
      <c r="C466" s="13" t="s">
        <v>101</v>
      </c>
      <c r="D466" s="13"/>
      <c r="E466" s="13"/>
      <c r="F466" s="13"/>
      <c r="G466" s="15">
        <f>G467</f>
        <v>9481.7000000000007</v>
      </c>
    </row>
    <row r="467" spans="1:7" s="98" customFormat="1" ht="31.2" x14ac:dyDescent="0.25">
      <c r="A467" s="29" t="s">
        <v>124</v>
      </c>
      <c r="B467" s="13" t="s">
        <v>123</v>
      </c>
      <c r="C467" s="13" t="s">
        <v>101</v>
      </c>
      <c r="D467" s="13" t="s">
        <v>0</v>
      </c>
      <c r="E467" s="13"/>
      <c r="F467" s="13"/>
      <c r="G467" s="15">
        <f>G468</f>
        <v>9481.7000000000007</v>
      </c>
    </row>
    <row r="468" spans="1:7" s="98" customFormat="1" ht="78" x14ac:dyDescent="0.25">
      <c r="A468" s="29" t="s">
        <v>218</v>
      </c>
      <c r="B468" s="13" t="s">
        <v>123</v>
      </c>
      <c r="C468" s="13" t="s">
        <v>101</v>
      </c>
      <c r="D468" s="13" t="s">
        <v>0</v>
      </c>
      <c r="E468" s="13" t="s">
        <v>125</v>
      </c>
      <c r="F468" s="13"/>
      <c r="G468" s="15">
        <f>G469+G470</f>
        <v>9481.7000000000007</v>
      </c>
    </row>
    <row r="469" spans="1:7" s="98" customFormat="1" ht="31.2" x14ac:dyDescent="0.25">
      <c r="A469" s="29" t="s">
        <v>115</v>
      </c>
      <c r="B469" s="13" t="s">
        <v>123</v>
      </c>
      <c r="C469" s="13" t="s">
        <v>101</v>
      </c>
      <c r="D469" s="13" t="s">
        <v>0</v>
      </c>
      <c r="E469" s="13" t="s">
        <v>125</v>
      </c>
      <c r="F469" s="13" t="s">
        <v>20</v>
      </c>
      <c r="G469" s="15"/>
    </row>
    <row r="470" spans="1:7" s="98" customFormat="1" ht="31.2" x14ac:dyDescent="0.25">
      <c r="A470" s="30" t="s">
        <v>121</v>
      </c>
      <c r="B470" s="13" t="s">
        <v>123</v>
      </c>
      <c r="C470" s="13" t="s">
        <v>101</v>
      </c>
      <c r="D470" s="13" t="s">
        <v>0</v>
      </c>
      <c r="E470" s="13" t="s">
        <v>125</v>
      </c>
      <c r="F470" s="13" t="s">
        <v>111</v>
      </c>
      <c r="G470" s="15">
        <v>9481.7000000000007</v>
      </c>
    </row>
    <row r="471" spans="1:7" s="98" customFormat="1" ht="31.2" x14ac:dyDescent="0.25">
      <c r="A471" s="28" t="s">
        <v>159</v>
      </c>
      <c r="B471" s="13" t="s">
        <v>16</v>
      </c>
      <c r="C471" s="13"/>
      <c r="D471" s="13"/>
      <c r="E471" s="13"/>
      <c r="F471" s="14"/>
      <c r="G471" s="15">
        <f>SUM(G472+G493+G505+G511)</f>
        <v>317481.40000000002</v>
      </c>
    </row>
    <row r="472" spans="1:7" s="98" customFormat="1" ht="31.2" x14ac:dyDescent="0.25">
      <c r="A472" s="28" t="s">
        <v>160</v>
      </c>
      <c r="B472" s="13" t="s">
        <v>16</v>
      </c>
      <c r="C472" s="13" t="s">
        <v>58</v>
      </c>
      <c r="D472" s="13"/>
      <c r="E472" s="13"/>
      <c r="F472" s="14"/>
      <c r="G472" s="15">
        <f>SUM(G473+G482)</f>
        <v>89530.900000000009</v>
      </c>
    </row>
    <row r="473" spans="1:7" s="98" customFormat="1" ht="31.2" x14ac:dyDescent="0.25">
      <c r="A473" s="31" t="s">
        <v>102</v>
      </c>
      <c r="B473" s="13" t="s">
        <v>16</v>
      </c>
      <c r="C473" s="13" t="s">
        <v>58</v>
      </c>
      <c r="D473" s="13" t="s">
        <v>0</v>
      </c>
      <c r="E473" s="13"/>
      <c r="F473" s="14"/>
      <c r="G473" s="15">
        <f>SUM(G478+G474+G480)</f>
        <v>81079.3</v>
      </c>
    </row>
    <row r="474" spans="1:7" s="98" customFormat="1" ht="46.8" x14ac:dyDescent="0.25">
      <c r="A474" s="31" t="s">
        <v>28</v>
      </c>
      <c r="B474" s="13" t="s">
        <v>16</v>
      </c>
      <c r="C474" s="13" t="s">
        <v>58</v>
      </c>
      <c r="D474" s="13" t="s">
        <v>0</v>
      </c>
      <c r="E474" s="13" t="s">
        <v>51</v>
      </c>
      <c r="F474" s="14"/>
      <c r="G474" s="15">
        <f>SUM(G475:G477)</f>
        <v>71661</v>
      </c>
    </row>
    <row r="475" spans="1:7" s="98" customFormat="1" ht="31.2" x14ac:dyDescent="0.25">
      <c r="A475" s="29" t="s">
        <v>18</v>
      </c>
      <c r="B475" s="13" t="s">
        <v>16</v>
      </c>
      <c r="C475" s="13" t="s">
        <v>58</v>
      </c>
      <c r="D475" s="13" t="s">
        <v>0</v>
      </c>
      <c r="E475" s="13" t="s">
        <v>51</v>
      </c>
      <c r="F475" s="14" t="s">
        <v>19</v>
      </c>
      <c r="G475" s="15">
        <v>59993.8</v>
      </c>
    </row>
    <row r="476" spans="1:7" s="98" customFormat="1" ht="31.2" x14ac:dyDescent="0.25">
      <c r="A476" s="29" t="s">
        <v>115</v>
      </c>
      <c r="B476" s="13" t="s">
        <v>16</v>
      </c>
      <c r="C476" s="13" t="s">
        <v>58</v>
      </c>
      <c r="D476" s="13" t="s">
        <v>0</v>
      </c>
      <c r="E476" s="13" t="s">
        <v>51</v>
      </c>
      <c r="F476" s="14" t="s">
        <v>20</v>
      </c>
      <c r="G476" s="15">
        <f>17099.1-8689.7+10.5+3079.3</f>
        <v>11499.199999999997</v>
      </c>
    </row>
    <row r="477" spans="1:7" s="98" customFormat="1" x14ac:dyDescent="0.25">
      <c r="A477" s="29" t="s">
        <v>21</v>
      </c>
      <c r="B477" s="13" t="s">
        <v>16</v>
      </c>
      <c r="C477" s="13" t="s">
        <v>58</v>
      </c>
      <c r="D477" s="13" t="s">
        <v>0</v>
      </c>
      <c r="E477" s="13" t="s">
        <v>51</v>
      </c>
      <c r="F477" s="14" t="s">
        <v>22</v>
      </c>
      <c r="G477" s="15">
        <v>168</v>
      </c>
    </row>
    <row r="478" spans="1:7" s="98" customFormat="1" x14ac:dyDescent="0.25">
      <c r="A478" s="31" t="s">
        <v>553</v>
      </c>
      <c r="B478" s="13" t="s">
        <v>16</v>
      </c>
      <c r="C478" s="13" t="s">
        <v>58</v>
      </c>
      <c r="D478" s="13" t="s">
        <v>0</v>
      </c>
      <c r="E478" s="13" t="s">
        <v>79</v>
      </c>
      <c r="F478" s="14"/>
      <c r="G478" s="15">
        <f>SUM(G479:G479)</f>
        <v>728.6</v>
      </c>
    </row>
    <row r="479" spans="1:7" s="98" customFormat="1" ht="31.2" x14ac:dyDescent="0.25">
      <c r="A479" s="29" t="s">
        <v>115</v>
      </c>
      <c r="B479" s="13" t="s">
        <v>16</v>
      </c>
      <c r="C479" s="13" t="s">
        <v>58</v>
      </c>
      <c r="D479" s="13" t="s">
        <v>0</v>
      </c>
      <c r="E479" s="13" t="s">
        <v>79</v>
      </c>
      <c r="F479" s="14" t="s">
        <v>20</v>
      </c>
      <c r="G479" s="15">
        <v>728.6</v>
      </c>
    </row>
    <row r="480" spans="1:7" s="98" customFormat="1" ht="46.8" x14ac:dyDescent="0.25">
      <c r="A480" s="34" t="s">
        <v>565</v>
      </c>
      <c r="B480" s="13" t="s">
        <v>16</v>
      </c>
      <c r="C480" s="13" t="s">
        <v>58</v>
      </c>
      <c r="D480" s="13" t="s">
        <v>0</v>
      </c>
      <c r="E480" s="13" t="s">
        <v>130</v>
      </c>
      <c r="F480" s="14"/>
      <c r="G480" s="15">
        <f>G481</f>
        <v>8689.7000000000007</v>
      </c>
    </row>
    <row r="481" spans="1:7" s="98" customFormat="1" ht="31.2" x14ac:dyDescent="0.25">
      <c r="A481" s="29" t="s">
        <v>115</v>
      </c>
      <c r="B481" s="13" t="s">
        <v>16</v>
      </c>
      <c r="C481" s="13" t="s">
        <v>58</v>
      </c>
      <c r="D481" s="13" t="s">
        <v>0</v>
      </c>
      <c r="E481" s="13" t="s">
        <v>130</v>
      </c>
      <c r="F481" s="14" t="s">
        <v>20</v>
      </c>
      <c r="G481" s="15">
        <v>8689.7000000000007</v>
      </c>
    </row>
    <row r="482" spans="1:7" s="98" customFormat="1" ht="46.8" x14ac:dyDescent="0.25">
      <c r="A482" s="28" t="s">
        <v>429</v>
      </c>
      <c r="B482" s="13" t="s">
        <v>16</v>
      </c>
      <c r="C482" s="13" t="s">
        <v>58</v>
      </c>
      <c r="D482" s="13" t="s">
        <v>1</v>
      </c>
      <c r="E482" s="13"/>
      <c r="F482" s="14"/>
      <c r="G482" s="15">
        <f>SUM(G483+G487+G491+G489)</f>
        <v>8451.6</v>
      </c>
    </row>
    <row r="483" spans="1:7" s="98" customFormat="1" x14ac:dyDescent="0.25">
      <c r="A483" s="28" t="s">
        <v>26</v>
      </c>
      <c r="B483" s="13" t="s">
        <v>16</v>
      </c>
      <c r="C483" s="13" t="s">
        <v>58</v>
      </c>
      <c r="D483" s="13" t="s">
        <v>1</v>
      </c>
      <c r="E483" s="13" t="s">
        <v>41</v>
      </c>
      <c r="F483" s="14"/>
      <c r="G483" s="15">
        <f>SUM(G484:G486)</f>
        <v>8209.9</v>
      </c>
    </row>
    <row r="484" spans="1:7" s="98" customFormat="1" ht="31.2" x14ac:dyDescent="0.25">
      <c r="A484" s="29" t="s">
        <v>18</v>
      </c>
      <c r="B484" s="13" t="s">
        <v>16</v>
      </c>
      <c r="C484" s="13" t="s">
        <v>58</v>
      </c>
      <c r="D484" s="13" t="s">
        <v>1</v>
      </c>
      <c r="E484" s="13" t="s">
        <v>41</v>
      </c>
      <c r="F484" s="14" t="s">
        <v>19</v>
      </c>
      <c r="G484" s="15">
        <v>7946.5</v>
      </c>
    </row>
    <row r="485" spans="1:7" s="98" customFormat="1" ht="31.2" x14ac:dyDescent="0.25">
      <c r="A485" s="29" t="s">
        <v>115</v>
      </c>
      <c r="B485" s="13" t="s">
        <v>16</v>
      </c>
      <c r="C485" s="13" t="s">
        <v>58</v>
      </c>
      <c r="D485" s="13" t="s">
        <v>1</v>
      </c>
      <c r="E485" s="13" t="s">
        <v>41</v>
      </c>
      <c r="F485" s="14" t="s">
        <v>20</v>
      </c>
      <c r="G485" s="15">
        <v>261.39999999999998</v>
      </c>
    </row>
    <row r="486" spans="1:7" s="98" customFormat="1" x14ac:dyDescent="0.25">
      <c r="A486" s="29" t="s">
        <v>21</v>
      </c>
      <c r="B486" s="13" t="s">
        <v>16</v>
      </c>
      <c r="C486" s="13" t="s">
        <v>58</v>
      </c>
      <c r="D486" s="13" t="s">
        <v>1</v>
      </c>
      <c r="E486" s="13" t="s">
        <v>41</v>
      </c>
      <c r="F486" s="14" t="s">
        <v>22</v>
      </c>
      <c r="G486" s="15">
        <v>2</v>
      </c>
    </row>
    <row r="487" spans="1:7" s="98" customFormat="1" x14ac:dyDescent="0.25">
      <c r="A487" s="29" t="s">
        <v>228</v>
      </c>
      <c r="B487" s="13" t="s">
        <v>16</v>
      </c>
      <c r="C487" s="25">
        <v>1</v>
      </c>
      <c r="D487" s="13" t="s">
        <v>1</v>
      </c>
      <c r="E487" s="13" t="s">
        <v>229</v>
      </c>
      <c r="F487" s="13"/>
      <c r="G487" s="15">
        <f>SUM(G488)</f>
        <v>28.3</v>
      </c>
    </row>
    <row r="488" spans="1:7" s="98" customFormat="1" ht="31.2" x14ac:dyDescent="0.25">
      <c r="A488" s="29" t="s">
        <v>115</v>
      </c>
      <c r="B488" s="13" t="s">
        <v>16</v>
      </c>
      <c r="C488" s="25">
        <v>1</v>
      </c>
      <c r="D488" s="13" t="s">
        <v>1</v>
      </c>
      <c r="E488" s="13" t="s">
        <v>229</v>
      </c>
      <c r="F488" s="13" t="s">
        <v>20</v>
      </c>
      <c r="G488" s="15">
        <v>28.3</v>
      </c>
    </row>
    <row r="489" spans="1:7" s="98" customFormat="1" x14ac:dyDescent="0.25">
      <c r="A489" s="29" t="s">
        <v>234</v>
      </c>
      <c r="B489" s="13" t="s">
        <v>16</v>
      </c>
      <c r="C489" s="13" t="s">
        <v>58</v>
      </c>
      <c r="D489" s="13" t="s">
        <v>1</v>
      </c>
      <c r="E489" s="13" t="s">
        <v>235</v>
      </c>
      <c r="F489" s="14"/>
      <c r="G489" s="15">
        <f>SUM(G490)</f>
        <v>87.2</v>
      </c>
    </row>
    <row r="490" spans="1:7" s="98" customFormat="1" ht="31.2" x14ac:dyDescent="0.25">
      <c r="A490" s="29" t="s">
        <v>115</v>
      </c>
      <c r="B490" s="13" t="s">
        <v>16</v>
      </c>
      <c r="C490" s="13" t="s">
        <v>58</v>
      </c>
      <c r="D490" s="13" t="s">
        <v>1</v>
      </c>
      <c r="E490" s="13" t="s">
        <v>235</v>
      </c>
      <c r="F490" s="14" t="s">
        <v>20</v>
      </c>
      <c r="G490" s="15">
        <v>87.2</v>
      </c>
    </row>
    <row r="491" spans="1:7" s="98" customFormat="1" ht="31.2" x14ac:dyDescent="0.25">
      <c r="A491" s="38" t="s">
        <v>232</v>
      </c>
      <c r="B491" s="13" t="s">
        <v>16</v>
      </c>
      <c r="C491" s="13" t="s">
        <v>58</v>
      </c>
      <c r="D491" s="13" t="s">
        <v>1</v>
      </c>
      <c r="E491" s="13" t="s">
        <v>233</v>
      </c>
      <c r="F491" s="13"/>
      <c r="G491" s="15">
        <f>SUM(G492)</f>
        <v>126.2</v>
      </c>
    </row>
    <row r="492" spans="1:7" s="98" customFormat="1" ht="31.2" x14ac:dyDescent="0.25">
      <c r="A492" s="29" t="s">
        <v>115</v>
      </c>
      <c r="B492" s="13" t="s">
        <v>16</v>
      </c>
      <c r="C492" s="13" t="s">
        <v>58</v>
      </c>
      <c r="D492" s="13" t="s">
        <v>1</v>
      </c>
      <c r="E492" s="13" t="s">
        <v>233</v>
      </c>
      <c r="F492" s="13" t="s">
        <v>20</v>
      </c>
      <c r="G492" s="15">
        <v>126.2</v>
      </c>
    </row>
    <row r="493" spans="1:7" s="98" customFormat="1" x14ac:dyDescent="0.25">
      <c r="A493" s="31" t="s">
        <v>161</v>
      </c>
      <c r="B493" s="13" t="s">
        <v>16</v>
      </c>
      <c r="C493" s="13" t="s">
        <v>93</v>
      </c>
      <c r="D493" s="13"/>
      <c r="E493" s="13"/>
      <c r="F493" s="14"/>
      <c r="G493" s="15">
        <f>SUM(G494+G499)</f>
        <v>11088.199999999999</v>
      </c>
    </row>
    <row r="494" spans="1:7" s="98" customFormat="1" ht="46.8" x14ac:dyDescent="0.25">
      <c r="A494" s="28" t="s">
        <v>533</v>
      </c>
      <c r="B494" s="13" t="s">
        <v>16</v>
      </c>
      <c r="C494" s="13" t="s">
        <v>93</v>
      </c>
      <c r="D494" s="13" t="s">
        <v>0</v>
      </c>
      <c r="E494" s="13"/>
      <c r="F494" s="14"/>
      <c r="G494" s="15">
        <f>SUM(G495)</f>
        <v>11088.199999999999</v>
      </c>
    </row>
    <row r="495" spans="1:7" s="98" customFormat="1" ht="46.8" x14ac:dyDescent="0.25">
      <c r="A495" s="31" t="s">
        <v>28</v>
      </c>
      <c r="B495" s="13" t="s">
        <v>16</v>
      </c>
      <c r="C495" s="13" t="s">
        <v>93</v>
      </c>
      <c r="D495" s="13" t="s">
        <v>0</v>
      </c>
      <c r="E495" s="13" t="s">
        <v>51</v>
      </c>
      <c r="F495" s="14"/>
      <c r="G495" s="15">
        <f>SUM(G496:G498)</f>
        <v>11088.199999999999</v>
      </c>
    </row>
    <row r="496" spans="1:7" s="98" customFormat="1" ht="31.2" x14ac:dyDescent="0.25">
      <c r="A496" s="29" t="s">
        <v>18</v>
      </c>
      <c r="B496" s="13" t="s">
        <v>16</v>
      </c>
      <c r="C496" s="13" t="s">
        <v>93</v>
      </c>
      <c r="D496" s="13" t="s">
        <v>0</v>
      </c>
      <c r="E496" s="13" t="s">
        <v>51</v>
      </c>
      <c r="F496" s="14" t="s">
        <v>19</v>
      </c>
      <c r="G496" s="15">
        <v>10233.299999999999</v>
      </c>
    </row>
    <row r="497" spans="1:7" s="98" customFormat="1" ht="31.2" x14ac:dyDescent="0.25">
      <c r="A497" s="29" t="s">
        <v>115</v>
      </c>
      <c r="B497" s="13" t="s">
        <v>16</v>
      </c>
      <c r="C497" s="13" t="s">
        <v>93</v>
      </c>
      <c r="D497" s="13" t="s">
        <v>0</v>
      </c>
      <c r="E497" s="13" t="s">
        <v>51</v>
      </c>
      <c r="F497" s="14" t="s">
        <v>20</v>
      </c>
      <c r="G497" s="15">
        <f>767.3+48+39.6</f>
        <v>854.9</v>
      </c>
    </row>
    <row r="498" spans="1:7" s="98" customFormat="1" x14ac:dyDescent="0.25">
      <c r="A498" s="29" t="s">
        <v>21</v>
      </c>
      <c r="B498" s="13" t="s">
        <v>16</v>
      </c>
      <c r="C498" s="13" t="s">
        <v>93</v>
      </c>
      <c r="D498" s="13" t="s">
        <v>0</v>
      </c>
      <c r="E498" s="13" t="s">
        <v>51</v>
      </c>
      <c r="F498" s="14" t="s">
        <v>22</v>
      </c>
      <c r="G498" s="15"/>
    </row>
    <row r="499" spans="1:7" s="98" customFormat="1" ht="32.25" customHeight="1" x14ac:dyDescent="0.25">
      <c r="A499" s="29" t="s">
        <v>240</v>
      </c>
      <c r="B499" s="13" t="s">
        <v>16</v>
      </c>
      <c r="C499" s="13" t="s">
        <v>93</v>
      </c>
      <c r="D499" s="13" t="s">
        <v>1</v>
      </c>
      <c r="E499" s="13"/>
      <c r="F499" s="14"/>
      <c r="G499" s="15">
        <f>G500+G503</f>
        <v>0</v>
      </c>
    </row>
    <row r="500" spans="1:7" s="98" customFormat="1" ht="31.2" x14ac:dyDescent="0.25">
      <c r="A500" s="29" t="s">
        <v>566</v>
      </c>
      <c r="B500" s="13" t="s">
        <v>16</v>
      </c>
      <c r="C500" s="13" t="s">
        <v>93</v>
      </c>
      <c r="D500" s="13" t="s">
        <v>1</v>
      </c>
      <c r="E500" s="13" t="s">
        <v>239</v>
      </c>
      <c r="F500" s="14"/>
      <c r="G500" s="15">
        <f>G501+G502</f>
        <v>0</v>
      </c>
    </row>
    <row r="501" spans="1:7" s="98" customFormat="1" ht="31.2" x14ac:dyDescent="0.25">
      <c r="A501" s="29" t="s">
        <v>115</v>
      </c>
      <c r="B501" s="13" t="s">
        <v>16</v>
      </c>
      <c r="C501" s="13" t="s">
        <v>93</v>
      </c>
      <c r="D501" s="13" t="s">
        <v>1</v>
      </c>
      <c r="E501" s="13" t="s">
        <v>239</v>
      </c>
      <c r="F501" s="14" t="s">
        <v>20</v>
      </c>
      <c r="G501" s="15"/>
    </row>
    <row r="502" spans="1:7" s="98" customFormat="1" ht="31.2" x14ac:dyDescent="0.25">
      <c r="A502" s="29" t="s">
        <v>121</v>
      </c>
      <c r="B502" s="13" t="s">
        <v>16</v>
      </c>
      <c r="C502" s="13" t="s">
        <v>93</v>
      </c>
      <c r="D502" s="13" t="s">
        <v>1</v>
      </c>
      <c r="E502" s="13" t="s">
        <v>239</v>
      </c>
      <c r="F502" s="14" t="s">
        <v>111</v>
      </c>
      <c r="G502" s="15"/>
    </row>
    <row r="503" spans="1:7" s="98" customFormat="1" ht="46.8" x14ac:dyDescent="0.25">
      <c r="A503" s="29" t="s">
        <v>309</v>
      </c>
      <c r="B503" s="13" t="s">
        <v>16</v>
      </c>
      <c r="C503" s="13" t="s">
        <v>93</v>
      </c>
      <c r="D503" s="13" t="s">
        <v>1</v>
      </c>
      <c r="E503" s="13" t="s">
        <v>138</v>
      </c>
      <c r="F503" s="14"/>
      <c r="G503" s="15">
        <f>G504</f>
        <v>0</v>
      </c>
    </row>
    <row r="504" spans="1:7" s="98" customFormat="1" x14ac:dyDescent="0.25">
      <c r="A504" s="29" t="s">
        <v>117</v>
      </c>
      <c r="B504" s="13" t="s">
        <v>16</v>
      </c>
      <c r="C504" s="13" t="s">
        <v>93</v>
      </c>
      <c r="D504" s="13" t="s">
        <v>1</v>
      </c>
      <c r="E504" s="13" t="s">
        <v>138</v>
      </c>
      <c r="F504" s="14" t="s">
        <v>109</v>
      </c>
      <c r="G504" s="15"/>
    </row>
    <row r="505" spans="1:7" s="98" customFormat="1" x14ac:dyDescent="0.25">
      <c r="A505" s="31" t="s">
        <v>162</v>
      </c>
      <c r="B505" s="13" t="s">
        <v>16</v>
      </c>
      <c r="C505" s="13" t="s">
        <v>101</v>
      </c>
      <c r="D505" s="13"/>
      <c r="E505" s="13"/>
      <c r="F505" s="14"/>
      <c r="G505" s="15">
        <f>SUM(G506)</f>
        <v>38009.699999999997</v>
      </c>
    </row>
    <row r="506" spans="1:7" s="98" customFormat="1" ht="78" x14ac:dyDescent="0.25">
      <c r="A506" s="42" t="s">
        <v>81</v>
      </c>
      <c r="B506" s="13" t="s">
        <v>16</v>
      </c>
      <c r="C506" s="13" t="s">
        <v>101</v>
      </c>
      <c r="D506" s="13" t="s">
        <v>0</v>
      </c>
      <c r="E506" s="13"/>
      <c r="F506" s="14"/>
      <c r="G506" s="15">
        <f>SUM(G507)</f>
        <v>38009.699999999997</v>
      </c>
    </row>
    <row r="507" spans="1:7" s="98" customFormat="1" ht="46.8" x14ac:dyDescent="0.25">
      <c r="A507" s="31" t="s">
        <v>28</v>
      </c>
      <c r="B507" s="13" t="s">
        <v>16</v>
      </c>
      <c r="C507" s="13" t="s">
        <v>101</v>
      </c>
      <c r="D507" s="13" t="s">
        <v>0</v>
      </c>
      <c r="E507" s="13" t="s">
        <v>51</v>
      </c>
      <c r="F507" s="14"/>
      <c r="G507" s="15">
        <f>SUM(G508:G510)</f>
        <v>38009.699999999997</v>
      </c>
    </row>
    <row r="508" spans="1:7" s="98" customFormat="1" ht="31.2" x14ac:dyDescent="0.25">
      <c r="A508" s="29" t="s">
        <v>18</v>
      </c>
      <c r="B508" s="13" t="s">
        <v>16</v>
      </c>
      <c r="C508" s="13" t="s">
        <v>101</v>
      </c>
      <c r="D508" s="13" t="s">
        <v>0</v>
      </c>
      <c r="E508" s="13" t="s">
        <v>51</v>
      </c>
      <c r="F508" s="14" t="s">
        <v>19</v>
      </c>
      <c r="G508" s="15">
        <v>26113.599999999999</v>
      </c>
    </row>
    <row r="509" spans="1:7" s="98" customFormat="1" ht="31.2" x14ac:dyDescent="0.25">
      <c r="A509" s="29" t="s">
        <v>115</v>
      </c>
      <c r="B509" s="13" t="s">
        <v>16</v>
      </c>
      <c r="C509" s="13" t="s">
        <v>101</v>
      </c>
      <c r="D509" s="13" t="s">
        <v>0</v>
      </c>
      <c r="E509" s="13" t="s">
        <v>51</v>
      </c>
      <c r="F509" s="14" t="s">
        <v>20</v>
      </c>
      <c r="G509" s="15">
        <f>11667.2+1.3+21.9+43.4+105.1</f>
        <v>11838.9</v>
      </c>
    </row>
    <row r="510" spans="1:7" s="98" customFormat="1" x14ac:dyDescent="0.25">
      <c r="A510" s="29" t="s">
        <v>21</v>
      </c>
      <c r="B510" s="13" t="s">
        <v>16</v>
      </c>
      <c r="C510" s="13" t="s">
        <v>101</v>
      </c>
      <c r="D510" s="13" t="s">
        <v>0</v>
      </c>
      <c r="E510" s="13" t="s">
        <v>51</v>
      </c>
      <c r="F510" s="14" t="s">
        <v>22</v>
      </c>
      <c r="G510" s="15">
        <v>57.2</v>
      </c>
    </row>
    <row r="511" spans="1:7" s="98" customFormat="1" x14ac:dyDescent="0.25">
      <c r="A511" s="29" t="s">
        <v>465</v>
      </c>
      <c r="B511" s="13" t="s">
        <v>16</v>
      </c>
      <c r="C511" s="13" t="s">
        <v>139</v>
      </c>
      <c r="D511" s="13"/>
      <c r="E511" s="13"/>
      <c r="F511" s="14"/>
      <c r="G511" s="15">
        <f>G512</f>
        <v>178852.6</v>
      </c>
    </row>
    <row r="512" spans="1:7" s="98" customFormat="1" ht="31.5" customHeight="1" x14ac:dyDescent="0.25">
      <c r="A512" s="29" t="s">
        <v>391</v>
      </c>
      <c r="B512" s="13" t="s">
        <v>16</v>
      </c>
      <c r="C512" s="13" t="s">
        <v>139</v>
      </c>
      <c r="D512" s="13" t="s">
        <v>0</v>
      </c>
      <c r="E512" s="13"/>
      <c r="F512" s="14"/>
      <c r="G512" s="15">
        <f>G513</f>
        <v>178852.6</v>
      </c>
    </row>
    <row r="513" spans="1:7" s="98" customFormat="1" ht="46.8" x14ac:dyDescent="0.25">
      <c r="A513" s="29" t="s">
        <v>392</v>
      </c>
      <c r="B513" s="13" t="s">
        <v>16</v>
      </c>
      <c r="C513" s="13" t="s">
        <v>139</v>
      </c>
      <c r="D513" s="13" t="s">
        <v>0</v>
      </c>
      <c r="E513" s="13" t="s">
        <v>140</v>
      </c>
      <c r="F513" s="14"/>
      <c r="G513" s="15">
        <f>G515+G514</f>
        <v>178852.6</v>
      </c>
    </row>
    <row r="514" spans="1:7" s="98" customFormat="1" ht="31.2" x14ac:dyDescent="0.25">
      <c r="A514" s="29" t="s">
        <v>115</v>
      </c>
      <c r="B514" s="13" t="s">
        <v>16</v>
      </c>
      <c r="C514" s="13" t="s">
        <v>139</v>
      </c>
      <c r="D514" s="13" t="s">
        <v>0</v>
      </c>
      <c r="E514" s="13" t="s">
        <v>140</v>
      </c>
      <c r="F514" s="14" t="s">
        <v>20</v>
      </c>
      <c r="G514" s="15">
        <v>3348</v>
      </c>
    </row>
    <row r="515" spans="1:7" s="98" customFormat="1" ht="31.2" x14ac:dyDescent="0.25">
      <c r="A515" s="29" t="s">
        <v>121</v>
      </c>
      <c r="B515" s="13" t="s">
        <v>16</v>
      </c>
      <c r="C515" s="13" t="s">
        <v>139</v>
      </c>
      <c r="D515" s="13" t="s">
        <v>0</v>
      </c>
      <c r="E515" s="13" t="s">
        <v>140</v>
      </c>
      <c r="F515" s="14" t="s">
        <v>111</v>
      </c>
      <c r="G515" s="15">
        <f>13924.8+14402.2+2916+1620+6694.2+432+4212+2948.4+1638+4258.8-3380.2-2948.4-1638+602.4-1050.6+94856.5+12439.5+4950+17307+1320</f>
        <v>175504.6</v>
      </c>
    </row>
    <row r="516" spans="1:7" s="98" customFormat="1" x14ac:dyDescent="0.25">
      <c r="A516" s="28" t="s">
        <v>163</v>
      </c>
      <c r="B516" s="13" t="s">
        <v>60</v>
      </c>
      <c r="C516" s="13"/>
      <c r="D516" s="13"/>
      <c r="E516" s="13"/>
      <c r="F516" s="14"/>
      <c r="G516" s="15">
        <f>SUM(G517+G540)</f>
        <v>200570.5</v>
      </c>
    </row>
    <row r="517" spans="1:7" s="98" customFormat="1" ht="46.8" x14ac:dyDescent="0.25">
      <c r="A517" s="28" t="s">
        <v>456</v>
      </c>
      <c r="B517" s="13" t="s">
        <v>60</v>
      </c>
      <c r="C517" s="13" t="s">
        <v>58</v>
      </c>
      <c r="D517" s="13"/>
      <c r="E517" s="13"/>
      <c r="F517" s="14"/>
      <c r="G517" s="15">
        <f>SUM(G518+G526+G535)</f>
        <v>85207.9</v>
      </c>
    </row>
    <row r="518" spans="1:7" s="98" customFormat="1" x14ac:dyDescent="0.25">
      <c r="A518" s="28" t="s">
        <v>554</v>
      </c>
      <c r="B518" s="13" t="s">
        <v>60</v>
      </c>
      <c r="C518" s="13" t="s">
        <v>58</v>
      </c>
      <c r="D518" s="13" t="s">
        <v>0</v>
      </c>
      <c r="E518" s="13"/>
      <c r="F518" s="14"/>
      <c r="G518" s="15">
        <f>SUM(G519+G522)</f>
        <v>60808.1</v>
      </c>
    </row>
    <row r="519" spans="1:7" s="98" customFormat="1" ht="46.8" x14ac:dyDescent="0.25">
      <c r="A519" s="31" t="s">
        <v>28</v>
      </c>
      <c r="B519" s="13" t="s">
        <v>60</v>
      </c>
      <c r="C519" s="13" t="s">
        <v>58</v>
      </c>
      <c r="D519" s="13" t="s">
        <v>0</v>
      </c>
      <c r="E519" s="13" t="s">
        <v>51</v>
      </c>
      <c r="F519" s="14"/>
      <c r="G519" s="15">
        <f>SUM(G520:G521)</f>
        <v>20495.099999999999</v>
      </c>
    </row>
    <row r="520" spans="1:7" s="98" customFormat="1" ht="31.2" x14ac:dyDescent="0.25">
      <c r="A520" s="29" t="s">
        <v>121</v>
      </c>
      <c r="B520" s="13" t="s">
        <v>60</v>
      </c>
      <c r="C520" s="13" t="s">
        <v>58</v>
      </c>
      <c r="D520" s="13" t="s">
        <v>0</v>
      </c>
      <c r="E520" s="13" t="s">
        <v>51</v>
      </c>
      <c r="F520" s="14" t="s">
        <v>111</v>
      </c>
      <c r="G520" s="15">
        <f>46519.5-25798.9-225.5</f>
        <v>20495.099999999999</v>
      </c>
    </row>
    <row r="521" spans="1:7" s="98" customFormat="1" x14ac:dyDescent="0.25">
      <c r="A521" s="29" t="s">
        <v>21</v>
      </c>
      <c r="B521" s="13" t="s">
        <v>60</v>
      </c>
      <c r="C521" s="13" t="s">
        <v>58</v>
      </c>
      <c r="D521" s="13" t="s">
        <v>0</v>
      </c>
      <c r="E521" s="13" t="s">
        <v>51</v>
      </c>
      <c r="F521" s="14" t="s">
        <v>22</v>
      </c>
      <c r="G521" s="15"/>
    </row>
    <row r="522" spans="1:7" s="98" customFormat="1" ht="46.8" x14ac:dyDescent="0.25">
      <c r="A522" s="29" t="s">
        <v>495</v>
      </c>
      <c r="B522" s="13" t="s">
        <v>60</v>
      </c>
      <c r="C522" s="13" t="s">
        <v>58</v>
      </c>
      <c r="D522" s="13" t="s">
        <v>0</v>
      </c>
      <c r="E522" s="13" t="s">
        <v>496</v>
      </c>
      <c r="F522" s="14"/>
      <c r="G522" s="15">
        <f>SUM(G523+G524+G525)</f>
        <v>40313</v>
      </c>
    </row>
    <row r="523" spans="1:7" s="98" customFormat="1" ht="31.2" x14ac:dyDescent="0.25">
      <c r="A523" s="29" t="s">
        <v>18</v>
      </c>
      <c r="B523" s="13" t="s">
        <v>60</v>
      </c>
      <c r="C523" s="13" t="s">
        <v>58</v>
      </c>
      <c r="D523" s="13" t="s">
        <v>0</v>
      </c>
      <c r="E523" s="13" t="s">
        <v>496</v>
      </c>
      <c r="F523" s="14" t="s">
        <v>19</v>
      </c>
      <c r="G523" s="15">
        <v>25798.9</v>
      </c>
    </row>
    <row r="524" spans="1:7" s="98" customFormat="1" ht="31.2" x14ac:dyDescent="0.25">
      <c r="A524" s="29" t="s">
        <v>115</v>
      </c>
      <c r="B524" s="13" t="s">
        <v>60</v>
      </c>
      <c r="C524" s="13" t="s">
        <v>58</v>
      </c>
      <c r="D524" s="13" t="s">
        <v>0</v>
      </c>
      <c r="E524" s="13" t="s">
        <v>496</v>
      </c>
      <c r="F524" s="14" t="s">
        <v>20</v>
      </c>
      <c r="G524" s="15">
        <v>225.5</v>
      </c>
    </row>
    <row r="525" spans="1:7" s="98" customFormat="1" ht="31.2" x14ac:dyDescent="0.25">
      <c r="A525" s="30" t="s">
        <v>121</v>
      </c>
      <c r="B525" s="13" t="s">
        <v>60</v>
      </c>
      <c r="C525" s="13" t="s">
        <v>58</v>
      </c>
      <c r="D525" s="13" t="s">
        <v>0</v>
      </c>
      <c r="E525" s="13" t="s">
        <v>496</v>
      </c>
      <c r="F525" s="14" t="s">
        <v>111</v>
      </c>
      <c r="G525" s="15">
        <v>14288.6</v>
      </c>
    </row>
    <row r="526" spans="1:7" s="98" customFormat="1" ht="46.8" x14ac:dyDescent="0.25">
      <c r="A526" s="28" t="s">
        <v>449</v>
      </c>
      <c r="B526" s="13" t="s">
        <v>60</v>
      </c>
      <c r="C526" s="13" t="s">
        <v>58</v>
      </c>
      <c r="D526" s="13" t="s">
        <v>1</v>
      </c>
      <c r="E526" s="13"/>
      <c r="F526" s="14"/>
      <c r="G526" s="15">
        <f>SUM(G527+G531+G533)</f>
        <v>18131.900000000001</v>
      </c>
    </row>
    <row r="527" spans="1:7" s="98" customFormat="1" x14ac:dyDescent="0.25">
      <c r="A527" s="28" t="s">
        <v>26</v>
      </c>
      <c r="B527" s="13" t="s">
        <v>60</v>
      </c>
      <c r="C527" s="13" t="s">
        <v>58</v>
      </c>
      <c r="D527" s="13" t="s">
        <v>1</v>
      </c>
      <c r="E527" s="13" t="s">
        <v>41</v>
      </c>
      <c r="F527" s="14"/>
      <c r="G527" s="15">
        <f>SUM(G528:G530)</f>
        <v>18040.900000000001</v>
      </c>
    </row>
    <row r="528" spans="1:7" s="98" customFormat="1" ht="31.2" x14ac:dyDescent="0.25">
      <c r="A528" s="29" t="s">
        <v>18</v>
      </c>
      <c r="B528" s="13" t="s">
        <v>60</v>
      </c>
      <c r="C528" s="13" t="s">
        <v>58</v>
      </c>
      <c r="D528" s="13" t="s">
        <v>1</v>
      </c>
      <c r="E528" s="13" t="s">
        <v>41</v>
      </c>
      <c r="F528" s="14" t="s">
        <v>19</v>
      </c>
      <c r="G528" s="15">
        <v>17917</v>
      </c>
    </row>
    <row r="529" spans="1:7" s="98" customFormat="1" ht="31.2" x14ac:dyDescent="0.25">
      <c r="A529" s="29" t="s">
        <v>115</v>
      </c>
      <c r="B529" s="13" t="s">
        <v>60</v>
      </c>
      <c r="C529" s="13" t="s">
        <v>58</v>
      </c>
      <c r="D529" s="13" t="s">
        <v>1</v>
      </c>
      <c r="E529" s="13" t="s">
        <v>41</v>
      </c>
      <c r="F529" s="14" t="s">
        <v>20</v>
      </c>
      <c r="G529" s="15">
        <v>123.9</v>
      </c>
    </row>
    <row r="530" spans="1:7" s="98" customFormat="1" x14ac:dyDescent="0.25">
      <c r="A530" s="29" t="s">
        <v>21</v>
      </c>
      <c r="B530" s="13" t="s">
        <v>60</v>
      </c>
      <c r="C530" s="13" t="s">
        <v>58</v>
      </c>
      <c r="D530" s="13" t="s">
        <v>1</v>
      </c>
      <c r="E530" s="13" t="s">
        <v>41</v>
      </c>
      <c r="F530" s="14" t="s">
        <v>22</v>
      </c>
      <c r="G530" s="15"/>
    </row>
    <row r="531" spans="1:7" s="98" customFormat="1" x14ac:dyDescent="0.25">
      <c r="A531" s="29" t="s">
        <v>228</v>
      </c>
      <c r="B531" s="13" t="s">
        <v>60</v>
      </c>
      <c r="C531" s="25">
        <v>1</v>
      </c>
      <c r="D531" s="13" t="s">
        <v>1</v>
      </c>
      <c r="E531" s="13" t="s">
        <v>229</v>
      </c>
      <c r="F531" s="13"/>
      <c r="G531" s="15">
        <f>SUM(G532)</f>
        <v>70</v>
      </c>
    </row>
    <row r="532" spans="1:7" s="98" customFormat="1" ht="31.2" x14ac:dyDescent="0.25">
      <c r="A532" s="29" t="s">
        <v>115</v>
      </c>
      <c r="B532" s="13" t="s">
        <v>60</v>
      </c>
      <c r="C532" s="25">
        <v>1</v>
      </c>
      <c r="D532" s="13" t="s">
        <v>1</v>
      </c>
      <c r="E532" s="13" t="s">
        <v>229</v>
      </c>
      <c r="F532" s="13" t="s">
        <v>20</v>
      </c>
      <c r="G532" s="15">
        <v>70</v>
      </c>
    </row>
    <row r="533" spans="1:7" s="98" customFormat="1" x14ac:dyDescent="0.25">
      <c r="A533" s="29" t="s">
        <v>234</v>
      </c>
      <c r="B533" s="13" t="s">
        <v>60</v>
      </c>
      <c r="C533" s="13" t="s">
        <v>58</v>
      </c>
      <c r="D533" s="13" t="s">
        <v>1</v>
      </c>
      <c r="E533" s="13" t="s">
        <v>235</v>
      </c>
      <c r="F533" s="14"/>
      <c r="G533" s="15">
        <f>SUM(G534)</f>
        <v>21</v>
      </c>
    </row>
    <row r="534" spans="1:7" s="98" customFormat="1" ht="31.2" x14ac:dyDescent="0.25">
      <c r="A534" s="29" t="s">
        <v>115</v>
      </c>
      <c r="B534" s="13" t="s">
        <v>60</v>
      </c>
      <c r="C534" s="13" t="s">
        <v>58</v>
      </c>
      <c r="D534" s="13" t="s">
        <v>1</v>
      </c>
      <c r="E534" s="13" t="s">
        <v>235</v>
      </c>
      <c r="F534" s="14" t="s">
        <v>20</v>
      </c>
      <c r="G534" s="15">
        <v>21</v>
      </c>
    </row>
    <row r="535" spans="1:7" s="98" customFormat="1" ht="31.2" x14ac:dyDescent="0.25">
      <c r="A535" s="28" t="s">
        <v>413</v>
      </c>
      <c r="B535" s="13" t="s">
        <v>60</v>
      </c>
      <c r="C535" s="13" t="s">
        <v>58</v>
      </c>
      <c r="D535" s="13" t="s">
        <v>2</v>
      </c>
      <c r="E535" s="13"/>
      <c r="F535" s="14"/>
      <c r="G535" s="15">
        <f>SUM(G536)</f>
        <v>6267.9</v>
      </c>
    </row>
    <row r="536" spans="1:7" s="98" customFormat="1" ht="31.2" x14ac:dyDescent="0.25">
      <c r="A536" s="31" t="s">
        <v>165</v>
      </c>
      <c r="B536" s="13" t="s">
        <v>60</v>
      </c>
      <c r="C536" s="13" t="s">
        <v>58</v>
      </c>
      <c r="D536" s="13" t="s">
        <v>2</v>
      </c>
      <c r="E536" s="13" t="s">
        <v>82</v>
      </c>
      <c r="F536" s="14"/>
      <c r="G536" s="15">
        <f>SUM(G537:G539)</f>
        <v>6267.9</v>
      </c>
    </row>
    <row r="537" spans="1:7" s="98" customFormat="1" ht="31.2" x14ac:dyDescent="0.25">
      <c r="A537" s="29" t="s">
        <v>115</v>
      </c>
      <c r="B537" s="13" t="s">
        <v>60</v>
      </c>
      <c r="C537" s="13" t="s">
        <v>58</v>
      </c>
      <c r="D537" s="13" t="s">
        <v>2</v>
      </c>
      <c r="E537" s="13" t="s">
        <v>82</v>
      </c>
      <c r="F537" s="14" t="s">
        <v>20</v>
      </c>
      <c r="G537" s="15">
        <f>780+5407.3+1.9+7.4+71.3</f>
        <v>6267.9</v>
      </c>
    </row>
    <row r="538" spans="1:7" s="98" customFormat="1" ht="31.2" x14ac:dyDescent="0.25">
      <c r="A538" s="29" t="s">
        <v>118</v>
      </c>
      <c r="B538" s="13" t="s">
        <v>60</v>
      </c>
      <c r="C538" s="13" t="s">
        <v>58</v>
      </c>
      <c r="D538" s="13" t="s">
        <v>2</v>
      </c>
      <c r="E538" s="13" t="s">
        <v>82</v>
      </c>
      <c r="F538" s="14" t="s">
        <v>119</v>
      </c>
      <c r="G538" s="15"/>
    </row>
    <row r="539" spans="1:7" s="98" customFormat="1" x14ac:dyDescent="0.25">
      <c r="A539" s="29" t="s">
        <v>21</v>
      </c>
      <c r="B539" s="13" t="s">
        <v>60</v>
      </c>
      <c r="C539" s="13" t="s">
        <v>58</v>
      </c>
      <c r="D539" s="13" t="s">
        <v>2</v>
      </c>
      <c r="E539" s="13" t="s">
        <v>82</v>
      </c>
      <c r="F539" s="14" t="s">
        <v>22</v>
      </c>
      <c r="G539" s="15"/>
    </row>
    <row r="540" spans="1:7" s="98" customFormat="1" ht="31.2" x14ac:dyDescent="0.25">
      <c r="A540" s="31" t="s">
        <v>205</v>
      </c>
      <c r="B540" s="13" t="s">
        <v>60</v>
      </c>
      <c r="C540" s="13" t="s">
        <v>58</v>
      </c>
      <c r="D540" s="13" t="s">
        <v>3</v>
      </c>
      <c r="E540" s="13"/>
      <c r="F540" s="13"/>
      <c r="G540" s="15">
        <f>SUM(G541+G544)</f>
        <v>115362.59999999999</v>
      </c>
    </row>
    <row r="541" spans="1:7" s="98" customFormat="1" ht="48" customHeight="1" x14ac:dyDescent="0.25">
      <c r="A541" s="29" t="s">
        <v>347</v>
      </c>
      <c r="B541" s="13" t="s">
        <v>60</v>
      </c>
      <c r="C541" s="13" t="s">
        <v>58</v>
      </c>
      <c r="D541" s="13" t="s">
        <v>3</v>
      </c>
      <c r="E541" s="13" t="s">
        <v>315</v>
      </c>
      <c r="F541" s="13"/>
      <c r="G541" s="15">
        <f>SUM(G542:G543)</f>
        <v>115362.59999999999</v>
      </c>
    </row>
    <row r="542" spans="1:7" s="98" customFormat="1" ht="31.2" x14ac:dyDescent="0.25">
      <c r="A542" s="29" t="s">
        <v>115</v>
      </c>
      <c r="B542" s="13" t="s">
        <v>60</v>
      </c>
      <c r="C542" s="13" t="s">
        <v>58</v>
      </c>
      <c r="D542" s="13" t="s">
        <v>3</v>
      </c>
      <c r="E542" s="13" t="s">
        <v>315</v>
      </c>
      <c r="F542" s="13" t="s">
        <v>20</v>
      </c>
      <c r="G542" s="15">
        <v>111.4</v>
      </c>
    </row>
    <row r="543" spans="1:7" s="98" customFormat="1" ht="31.2" x14ac:dyDescent="0.25">
      <c r="A543" s="29" t="s">
        <v>118</v>
      </c>
      <c r="B543" s="13" t="s">
        <v>60</v>
      </c>
      <c r="C543" s="13" t="s">
        <v>58</v>
      </c>
      <c r="D543" s="13" t="s">
        <v>3</v>
      </c>
      <c r="E543" s="13" t="s">
        <v>315</v>
      </c>
      <c r="F543" s="13" t="s">
        <v>119</v>
      </c>
      <c r="G543" s="15">
        <v>115251.2</v>
      </c>
    </row>
    <row r="544" spans="1:7" s="98" customFormat="1" ht="51" customHeight="1" x14ac:dyDescent="0.25">
      <c r="A544" s="29" t="s">
        <v>347</v>
      </c>
      <c r="B544" s="13" t="s">
        <v>60</v>
      </c>
      <c r="C544" s="13" t="s">
        <v>58</v>
      </c>
      <c r="D544" s="13" t="s">
        <v>3</v>
      </c>
      <c r="E544" s="13" t="s">
        <v>241</v>
      </c>
      <c r="F544" s="13"/>
      <c r="G544" s="15">
        <f>SUM(G545)</f>
        <v>0</v>
      </c>
    </row>
    <row r="545" spans="1:7" s="98" customFormat="1" ht="31.2" x14ac:dyDescent="0.25">
      <c r="A545" s="29" t="s">
        <v>118</v>
      </c>
      <c r="B545" s="13" t="s">
        <v>60</v>
      </c>
      <c r="C545" s="13" t="s">
        <v>58</v>
      </c>
      <c r="D545" s="13" t="s">
        <v>3</v>
      </c>
      <c r="E545" s="13" t="s">
        <v>241</v>
      </c>
      <c r="F545" s="13" t="s">
        <v>119</v>
      </c>
      <c r="G545" s="15">
        <v>0</v>
      </c>
    </row>
    <row r="546" spans="1:7" s="98" customFormat="1" x14ac:dyDescent="0.25">
      <c r="A546" s="28" t="s">
        <v>393</v>
      </c>
      <c r="B546" s="13" t="s">
        <v>57</v>
      </c>
      <c r="C546" s="13"/>
      <c r="D546" s="13"/>
      <c r="E546" s="13"/>
      <c r="F546" s="14"/>
      <c r="G546" s="15">
        <f>SUM(G547+G551+G555+G559+G563)</f>
        <v>53337.8</v>
      </c>
    </row>
    <row r="547" spans="1:7" s="98" customFormat="1" x14ac:dyDescent="0.25">
      <c r="A547" s="28" t="s">
        <v>394</v>
      </c>
      <c r="B547" s="13" t="s">
        <v>57</v>
      </c>
      <c r="C547" s="13" t="s">
        <v>58</v>
      </c>
      <c r="D547" s="13"/>
      <c r="E547" s="13"/>
      <c r="F547" s="14"/>
      <c r="G547" s="15">
        <f>SUM(G548)</f>
        <v>1744.4</v>
      </c>
    </row>
    <row r="548" spans="1:7" s="98" customFormat="1" ht="49.95" customHeight="1" x14ac:dyDescent="0.25">
      <c r="A548" s="28" t="s">
        <v>395</v>
      </c>
      <c r="B548" s="13" t="s">
        <v>57</v>
      </c>
      <c r="C548" s="13" t="s">
        <v>58</v>
      </c>
      <c r="D548" s="13" t="s">
        <v>0</v>
      </c>
      <c r="E548" s="13"/>
      <c r="F548" s="14"/>
      <c r="G548" s="15">
        <f>SUM(G549)</f>
        <v>1744.4</v>
      </c>
    </row>
    <row r="549" spans="1:7" s="98" customFormat="1" ht="31.2" x14ac:dyDescent="0.25">
      <c r="A549" s="28" t="s">
        <v>556</v>
      </c>
      <c r="B549" s="13" t="s">
        <v>57</v>
      </c>
      <c r="C549" s="13" t="s">
        <v>58</v>
      </c>
      <c r="D549" s="13" t="s">
        <v>0</v>
      </c>
      <c r="E549" s="13" t="s">
        <v>61</v>
      </c>
      <c r="F549" s="14"/>
      <c r="G549" s="15">
        <f>SUM(G550:G550)</f>
        <v>1744.4</v>
      </c>
    </row>
    <row r="550" spans="1:7" s="98" customFormat="1" ht="31.2" x14ac:dyDescent="0.25">
      <c r="A550" s="29" t="s">
        <v>115</v>
      </c>
      <c r="B550" s="13" t="s">
        <v>57</v>
      </c>
      <c r="C550" s="13" t="s">
        <v>58</v>
      </c>
      <c r="D550" s="13" t="s">
        <v>0</v>
      </c>
      <c r="E550" s="13" t="s">
        <v>61</v>
      </c>
      <c r="F550" s="14" t="s">
        <v>20</v>
      </c>
      <c r="G550" s="15">
        <v>1744.4</v>
      </c>
    </row>
    <row r="551" spans="1:7" s="98" customFormat="1" x14ac:dyDescent="0.25">
      <c r="A551" s="28" t="s">
        <v>166</v>
      </c>
      <c r="B551" s="13" t="s">
        <v>57</v>
      </c>
      <c r="C551" s="13" t="s">
        <v>93</v>
      </c>
      <c r="D551" s="13"/>
      <c r="E551" s="13"/>
      <c r="F551" s="14"/>
      <c r="G551" s="15">
        <f>SUM(G552)</f>
        <v>33597.199999999997</v>
      </c>
    </row>
    <row r="552" spans="1:7" s="98" customFormat="1" ht="31.2" x14ac:dyDescent="0.25">
      <c r="A552" s="34" t="s">
        <v>62</v>
      </c>
      <c r="B552" s="13" t="s">
        <v>57</v>
      </c>
      <c r="C552" s="13" t="s">
        <v>93</v>
      </c>
      <c r="D552" s="13" t="s">
        <v>0</v>
      </c>
      <c r="E552" s="13"/>
      <c r="F552" s="14"/>
      <c r="G552" s="15">
        <f>SUM(G553)</f>
        <v>33597.199999999997</v>
      </c>
    </row>
    <row r="553" spans="1:7" s="98" customFormat="1" x14ac:dyDescent="0.25">
      <c r="A553" s="28" t="s">
        <v>176</v>
      </c>
      <c r="B553" s="13" t="s">
        <v>57</v>
      </c>
      <c r="C553" s="13">
        <v>2</v>
      </c>
      <c r="D553" s="13" t="s">
        <v>0</v>
      </c>
      <c r="E553" s="13" t="s">
        <v>177</v>
      </c>
      <c r="F553" s="14"/>
      <c r="G553" s="15">
        <f>SUM(G554:G554)</f>
        <v>33597.199999999997</v>
      </c>
    </row>
    <row r="554" spans="1:7" s="98" customFormat="1" x14ac:dyDescent="0.25">
      <c r="A554" s="30" t="s">
        <v>117</v>
      </c>
      <c r="B554" s="13" t="s">
        <v>57</v>
      </c>
      <c r="C554" s="13">
        <v>2</v>
      </c>
      <c r="D554" s="13" t="s">
        <v>0</v>
      </c>
      <c r="E554" s="13" t="s">
        <v>177</v>
      </c>
      <c r="F554" s="14" t="s">
        <v>109</v>
      </c>
      <c r="G554" s="15">
        <f>18142.5+15454.7</f>
        <v>33597.199999999997</v>
      </c>
    </row>
    <row r="555" spans="1:7" s="98" customFormat="1" x14ac:dyDescent="0.25">
      <c r="A555" s="28" t="s">
        <v>397</v>
      </c>
      <c r="B555" s="13" t="s">
        <v>57</v>
      </c>
      <c r="C555" s="13" t="s">
        <v>65</v>
      </c>
      <c r="D555" s="13"/>
      <c r="E555" s="13"/>
      <c r="F555" s="14"/>
      <c r="G555" s="15">
        <f>SUM(G556)</f>
        <v>8663.7000000000007</v>
      </c>
    </row>
    <row r="556" spans="1:7" s="98" customFormat="1" ht="31.2" x14ac:dyDescent="0.25">
      <c r="A556" s="34" t="s">
        <v>66</v>
      </c>
      <c r="B556" s="13" t="s">
        <v>57</v>
      </c>
      <c r="C556" s="13" t="s">
        <v>65</v>
      </c>
      <c r="D556" s="13" t="s">
        <v>0</v>
      </c>
      <c r="E556" s="13"/>
      <c r="F556" s="14"/>
      <c r="G556" s="15">
        <f>SUM(G557)</f>
        <v>8663.7000000000007</v>
      </c>
    </row>
    <row r="557" spans="1:7" s="98" customFormat="1" ht="31.2" x14ac:dyDescent="0.25">
      <c r="A557" s="28" t="s">
        <v>555</v>
      </c>
      <c r="B557" s="13" t="s">
        <v>57</v>
      </c>
      <c r="C557" s="13" t="s">
        <v>65</v>
      </c>
      <c r="D557" s="13" t="s">
        <v>0</v>
      </c>
      <c r="E557" s="13" t="s">
        <v>67</v>
      </c>
      <c r="F557" s="14"/>
      <c r="G557" s="15">
        <f>SUM(G558:G558)</f>
        <v>8663.7000000000007</v>
      </c>
    </row>
    <row r="558" spans="1:7" s="98" customFormat="1" ht="31.2" x14ac:dyDescent="0.25">
      <c r="A558" s="29" t="s">
        <v>115</v>
      </c>
      <c r="B558" s="13" t="s">
        <v>57</v>
      </c>
      <c r="C558" s="13" t="s">
        <v>65</v>
      </c>
      <c r="D558" s="13" t="s">
        <v>0</v>
      </c>
      <c r="E558" s="13" t="s">
        <v>67</v>
      </c>
      <c r="F558" s="14" t="s">
        <v>20</v>
      </c>
      <c r="G558" s="15">
        <v>8663.7000000000007</v>
      </c>
    </row>
    <row r="559" spans="1:7" s="98" customFormat="1" ht="46.8" x14ac:dyDescent="0.25">
      <c r="A559" s="29" t="s">
        <v>435</v>
      </c>
      <c r="B559" s="13" t="s">
        <v>57</v>
      </c>
      <c r="C559" s="13" t="s">
        <v>139</v>
      </c>
      <c r="D559" s="13"/>
      <c r="E559" s="13"/>
      <c r="F559" s="14"/>
      <c r="G559" s="15">
        <f>G560</f>
        <v>968.4</v>
      </c>
    </row>
    <row r="560" spans="1:7" s="98" customFormat="1" ht="46.8" x14ac:dyDescent="0.25">
      <c r="A560" s="29" t="s">
        <v>437</v>
      </c>
      <c r="B560" s="13" t="s">
        <v>57</v>
      </c>
      <c r="C560" s="13" t="s">
        <v>139</v>
      </c>
      <c r="D560" s="13" t="s">
        <v>0</v>
      </c>
      <c r="E560" s="13"/>
      <c r="F560" s="14"/>
      <c r="G560" s="15">
        <f>G561</f>
        <v>968.4</v>
      </c>
    </row>
    <row r="561" spans="1:7" s="98" customFormat="1" ht="46.8" x14ac:dyDescent="0.25">
      <c r="A561" s="29" t="s">
        <v>436</v>
      </c>
      <c r="B561" s="13" t="s">
        <v>57</v>
      </c>
      <c r="C561" s="13" t="s">
        <v>139</v>
      </c>
      <c r="D561" s="13" t="s">
        <v>0</v>
      </c>
      <c r="E561" s="13" t="s">
        <v>195</v>
      </c>
      <c r="F561" s="14"/>
      <c r="G561" s="15">
        <f>G562</f>
        <v>968.4</v>
      </c>
    </row>
    <row r="562" spans="1:7" s="98" customFormat="1" ht="31.2" x14ac:dyDescent="0.25">
      <c r="A562" s="29" t="s">
        <v>115</v>
      </c>
      <c r="B562" s="13" t="s">
        <v>57</v>
      </c>
      <c r="C562" s="13" t="s">
        <v>139</v>
      </c>
      <c r="D562" s="13" t="s">
        <v>0</v>
      </c>
      <c r="E562" s="13" t="s">
        <v>195</v>
      </c>
      <c r="F562" s="14" t="s">
        <v>20</v>
      </c>
      <c r="G562" s="15">
        <v>968.4</v>
      </c>
    </row>
    <row r="563" spans="1:7" s="98" customFormat="1" x14ac:dyDescent="0.25">
      <c r="A563" s="28" t="s">
        <v>399</v>
      </c>
      <c r="B563" s="13" t="s">
        <v>57</v>
      </c>
      <c r="C563" s="13" t="s">
        <v>298</v>
      </c>
      <c r="D563" s="13"/>
      <c r="E563" s="13"/>
      <c r="F563" s="14"/>
      <c r="G563" s="15">
        <f>SUM(G564)</f>
        <v>8364.1</v>
      </c>
    </row>
    <row r="564" spans="1:7" s="98" customFormat="1" ht="31.2" x14ac:dyDescent="0.25">
      <c r="A564" s="28" t="s">
        <v>438</v>
      </c>
      <c r="B564" s="13" t="s">
        <v>57</v>
      </c>
      <c r="C564" s="13" t="s">
        <v>298</v>
      </c>
      <c r="D564" s="13" t="s">
        <v>0</v>
      </c>
      <c r="E564" s="13"/>
      <c r="F564" s="14"/>
      <c r="G564" s="15">
        <f>SUM(G569+G566+G568)</f>
        <v>8364.1</v>
      </c>
    </row>
    <row r="565" spans="1:7" s="98" customFormat="1" ht="31.2" x14ac:dyDescent="0.25">
      <c r="A565" s="28" t="s">
        <v>400</v>
      </c>
      <c r="B565" s="13" t="s">
        <v>57</v>
      </c>
      <c r="C565" s="13" t="s">
        <v>298</v>
      </c>
      <c r="D565" s="13" t="s">
        <v>0</v>
      </c>
      <c r="E565" s="13" t="s">
        <v>196</v>
      </c>
      <c r="F565" s="14"/>
      <c r="G565" s="15">
        <f>SUM(G566)</f>
        <v>669.1</v>
      </c>
    </row>
    <row r="566" spans="1:7" s="98" customFormat="1" x14ac:dyDescent="0.25">
      <c r="A566" s="28" t="s">
        <v>21</v>
      </c>
      <c r="B566" s="13" t="s">
        <v>57</v>
      </c>
      <c r="C566" s="13" t="s">
        <v>298</v>
      </c>
      <c r="D566" s="13" t="s">
        <v>0</v>
      </c>
      <c r="E566" s="13" t="s">
        <v>196</v>
      </c>
      <c r="F566" s="14" t="s">
        <v>22</v>
      </c>
      <c r="G566" s="15">
        <v>669.1</v>
      </c>
    </row>
    <row r="567" spans="1:7" s="98" customFormat="1" ht="31.2" x14ac:dyDescent="0.25">
      <c r="A567" s="43" t="s">
        <v>199</v>
      </c>
      <c r="B567" s="13" t="s">
        <v>57</v>
      </c>
      <c r="C567" s="13" t="s">
        <v>298</v>
      </c>
      <c r="D567" s="13" t="s">
        <v>0</v>
      </c>
      <c r="E567" s="13" t="s">
        <v>46</v>
      </c>
      <c r="F567" s="14"/>
      <c r="G567" s="15">
        <f>SUM(G568)</f>
        <v>2205.9</v>
      </c>
    </row>
    <row r="568" spans="1:7" s="98" customFormat="1" x14ac:dyDescent="0.25">
      <c r="A568" s="29" t="s">
        <v>21</v>
      </c>
      <c r="B568" s="13" t="s">
        <v>57</v>
      </c>
      <c r="C568" s="13" t="s">
        <v>298</v>
      </c>
      <c r="D568" s="13" t="s">
        <v>0</v>
      </c>
      <c r="E568" s="13" t="s">
        <v>46</v>
      </c>
      <c r="F568" s="14" t="s">
        <v>22</v>
      </c>
      <c r="G568" s="15">
        <f>1945.9+260</f>
        <v>2205.9</v>
      </c>
    </row>
    <row r="569" spans="1:7" s="98" customFormat="1" ht="93.6" x14ac:dyDescent="0.25">
      <c r="A569" s="37" t="s">
        <v>460</v>
      </c>
      <c r="B569" s="13" t="s">
        <v>57</v>
      </c>
      <c r="C569" s="13" t="s">
        <v>298</v>
      </c>
      <c r="D569" s="13" t="s">
        <v>0</v>
      </c>
      <c r="E569" s="13" t="s">
        <v>56</v>
      </c>
      <c r="F569" s="14"/>
      <c r="G569" s="15">
        <f>SUM(G570)</f>
        <v>5489.1</v>
      </c>
    </row>
    <row r="570" spans="1:7" s="98" customFormat="1" ht="31.2" x14ac:dyDescent="0.25">
      <c r="A570" s="29" t="s">
        <v>115</v>
      </c>
      <c r="B570" s="13" t="s">
        <v>57</v>
      </c>
      <c r="C570" s="13" t="s">
        <v>298</v>
      </c>
      <c r="D570" s="13" t="s">
        <v>0</v>
      </c>
      <c r="E570" s="13" t="s">
        <v>56</v>
      </c>
      <c r="F570" s="14" t="s">
        <v>20</v>
      </c>
      <c r="G570" s="15">
        <f>78+5411.1</f>
        <v>5489.1</v>
      </c>
    </row>
    <row r="571" spans="1:7" s="98" customFormat="1" x14ac:dyDescent="0.25">
      <c r="A571" s="30" t="s">
        <v>401</v>
      </c>
      <c r="B571" s="13" t="s">
        <v>53</v>
      </c>
      <c r="C571" s="13"/>
      <c r="D571" s="13"/>
      <c r="E571" s="13"/>
      <c r="F571" s="14"/>
      <c r="G571" s="15">
        <f>SUM(G572)</f>
        <v>1591.1</v>
      </c>
    </row>
    <row r="572" spans="1:7" s="98" customFormat="1" x14ac:dyDescent="0.25">
      <c r="A572" s="30" t="s">
        <v>402</v>
      </c>
      <c r="B572" s="13" t="s">
        <v>53</v>
      </c>
      <c r="C572" s="13" t="s">
        <v>58</v>
      </c>
      <c r="D572" s="13"/>
      <c r="E572" s="13"/>
      <c r="F572" s="14"/>
      <c r="G572" s="15">
        <f>SUM(G573)</f>
        <v>1591.1</v>
      </c>
    </row>
    <row r="573" spans="1:7" s="98" customFormat="1" ht="33.75" customHeight="1" x14ac:dyDescent="0.25">
      <c r="A573" s="30" t="s">
        <v>52</v>
      </c>
      <c r="B573" s="13" t="s">
        <v>53</v>
      </c>
      <c r="C573" s="13" t="s">
        <v>58</v>
      </c>
      <c r="D573" s="13" t="s">
        <v>0</v>
      </c>
      <c r="E573" s="13"/>
      <c r="F573" s="14"/>
      <c r="G573" s="15">
        <f>SUM(G574+G576)</f>
        <v>1591.1</v>
      </c>
    </row>
    <row r="574" spans="1:7" s="98" customFormat="1" x14ac:dyDescent="0.25">
      <c r="A574" s="30" t="s">
        <v>403</v>
      </c>
      <c r="B574" s="13" t="s">
        <v>53</v>
      </c>
      <c r="C574" s="13" t="s">
        <v>58</v>
      </c>
      <c r="D574" s="13" t="s">
        <v>0</v>
      </c>
      <c r="E574" s="13" t="s">
        <v>263</v>
      </c>
      <c r="F574" s="14"/>
      <c r="G574" s="15">
        <f>G575</f>
        <v>0</v>
      </c>
    </row>
    <row r="575" spans="1:7" s="98" customFormat="1" ht="31.2" x14ac:dyDescent="0.25">
      <c r="A575" s="29" t="s">
        <v>115</v>
      </c>
      <c r="B575" s="13" t="s">
        <v>53</v>
      </c>
      <c r="C575" s="13" t="s">
        <v>58</v>
      </c>
      <c r="D575" s="13" t="s">
        <v>0</v>
      </c>
      <c r="E575" s="13" t="s">
        <v>263</v>
      </c>
      <c r="F575" s="14" t="s">
        <v>20</v>
      </c>
      <c r="G575" s="15"/>
    </row>
    <row r="576" spans="1:7" s="98" customFormat="1" ht="140.4" x14ac:dyDescent="0.25">
      <c r="A576" s="29" t="s">
        <v>569</v>
      </c>
      <c r="B576" s="13" t="s">
        <v>53</v>
      </c>
      <c r="C576" s="13" t="s">
        <v>58</v>
      </c>
      <c r="D576" s="13" t="s">
        <v>0</v>
      </c>
      <c r="E576" s="13" t="s">
        <v>227</v>
      </c>
      <c r="F576" s="14"/>
      <c r="G576" s="15">
        <f>SUM(G577:G577)</f>
        <v>1591.1</v>
      </c>
    </row>
    <row r="577" spans="1:7" s="98" customFormat="1" ht="31.2" x14ac:dyDescent="0.25">
      <c r="A577" s="29" t="s">
        <v>121</v>
      </c>
      <c r="B577" s="13" t="s">
        <v>53</v>
      </c>
      <c r="C577" s="13" t="s">
        <v>58</v>
      </c>
      <c r="D577" s="13" t="s">
        <v>0</v>
      </c>
      <c r="E577" s="13" t="s">
        <v>227</v>
      </c>
      <c r="F577" s="14" t="s">
        <v>111</v>
      </c>
      <c r="G577" s="15">
        <f>358.3+1232.8</f>
        <v>1591.1</v>
      </c>
    </row>
    <row r="578" spans="1:7" s="98" customFormat="1" x14ac:dyDescent="0.25">
      <c r="A578" s="31" t="s">
        <v>404</v>
      </c>
      <c r="B578" s="13" t="s">
        <v>48</v>
      </c>
      <c r="C578" s="13"/>
      <c r="D578" s="13"/>
      <c r="E578" s="13"/>
      <c r="F578" s="13"/>
      <c r="G578" s="15">
        <f>SUM(G579+G583)</f>
        <v>13261.1</v>
      </c>
    </row>
    <row r="579" spans="1:7" s="98" customFormat="1" ht="50.25" customHeight="1" x14ac:dyDescent="0.25">
      <c r="A579" s="31" t="s">
        <v>439</v>
      </c>
      <c r="B579" s="13" t="s">
        <v>48</v>
      </c>
      <c r="C579" s="13" t="s">
        <v>58</v>
      </c>
      <c r="D579" s="13"/>
      <c r="E579" s="13"/>
      <c r="F579" s="13"/>
      <c r="G579" s="15">
        <f>SUM(G580)</f>
        <v>11029.2</v>
      </c>
    </row>
    <row r="580" spans="1:7" s="98" customFormat="1" ht="31.2" x14ac:dyDescent="0.25">
      <c r="A580" s="31" t="s">
        <v>405</v>
      </c>
      <c r="B580" s="13" t="s">
        <v>48</v>
      </c>
      <c r="C580" s="13" t="s">
        <v>58</v>
      </c>
      <c r="D580" s="13" t="s">
        <v>0</v>
      </c>
      <c r="E580" s="13"/>
      <c r="F580" s="13"/>
      <c r="G580" s="15">
        <f>SUM(G581)</f>
        <v>11029.2</v>
      </c>
    </row>
    <row r="581" spans="1:7" s="98" customFormat="1" ht="31.2" x14ac:dyDescent="0.25">
      <c r="A581" s="31" t="s">
        <v>406</v>
      </c>
      <c r="B581" s="13" t="s">
        <v>48</v>
      </c>
      <c r="C581" s="13" t="s">
        <v>58</v>
      </c>
      <c r="D581" s="13" t="s">
        <v>0</v>
      </c>
      <c r="E581" s="13" t="s">
        <v>49</v>
      </c>
      <c r="F581" s="14"/>
      <c r="G581" s="15">
        <f>SUM(G582:G582)</f>
        <v>11029.2</v>
      </c>
    </row>
    <row r="582" spans="1:7" s="98" customFormat="1" ht="31.2" x14ac:dyDescent="0.25">
      <c r="A582" s="29" t="s">
        <v>121</v>
      </c>
      <c r="B582" s="13" t="s">
        <v>48</v>
      </c>
      <c r="C582" s="13" t="s">
        <v>58</v>
      </c>
      <c r="D582" s="13" t="s">
        <v>0</v>
      </c>
      <c r="E582" s="13" t="s">
        <v>49</v>
      </c>
      <c r="F582" s="14" t="s">
        <v>111</v>
      </c>
      <c r="G582" s="15">
        <f>5573.1+5456.1</f>
        <v>11029.2</v>
      </c>
    </row>
    <row r="583" spans="1:7" s="98" customFormat="1" ht="46.8" x14ac:dyDescent="0.25">
      <c r="A583" s="31" t="s">
        <v>440</v>
      </c>
      <c r="B583" s="13" t="s">
        <v>126</v>
      </c>
      <c r="C583" s="13" t="s">
        <v>93</v>
      </c>
      <c r="D583" s="13"/>
      <c r="E583" s="13"/>
      <c r="F583" s="14"/>
      <c r="G583" s="15">
        <f>G584</f>
        <v>2231.9</v>
      </c>
    </row>
    <row r="584" spans="1:7" s="98" customFormat="1" ht="34.950000000000003" customHeight="1" x14ac:dyDescent="0.25">
      <c r="A584" s="31" t="s">
        <v>128</v>
      </c>
      <c r="B584" s="13" t="s">
        <v>48</v>
      </c>
      <c r="C584" s="13" t="s">
        <v>93</v>
      </c>
      <c r="D584" s="13" t="s">
        <v>0</v>
      </c>
      <c r="E584" s="13"/>
      <c r="F584" s="14"/>
      <c r="G584" s="15">
        <f>G585+G589</f>
        <v>2231.9</v>
      </c>
    </row>
    <row r="585" spans="1:7" s="98" customFormat="1" ht="31.2" x14ac:dyDescent="0.25">
      <c r="A585" s="31" t="s">
        <v>129</v>
      </c>
      <c r="B585" s="13" t="s">
        <v>48</v>
      </c>
      <c r="C585" s="13" t="s">
        <v>93</v>
      </c>
      <c r="D585" s="13" t="s">
        <v>0</v>
      </c>
      <c r="E585" s="13" t="s">
        <v>127</v>
      </c>
      <c r="F585" s="14"/>
      <c r="G585" s="15">
        <f>SUM(G586:G588)</f>
        <v>2163.5</v>
      </c>
    </row>
    <row r="586" spans="1:7" s="98" customFormat="1" ht="31.2" x14ac:dyDescent="0.25">
      <c r="A586" s="29" t="s">
        <v>115</v>
      </c>
      <c r="B586" s="13" t="s">
        <v>48</v>
      </c>
      <c r="C586" s="13" t="s">
        <v>93</v>
      </c>
      <c r="D586" s="13" t="s">
        <v>0</v>
      </c>
      <c r="E586" s="13" t="s">
        <v>127</v>
      </c>
      <c r="F586" s="14" t="s">
        <v>20</v>
      </c>
      <c r="G586" s="15">
        <f>1220+214.1+557.5+171.9-750</f>
        <v>1413.5</v>
      </c>
    </row>
    <row r="587" spans="1:7" s="98" customFormat="1" x14ac:dyDescent="0.25">
      <c r="A587" s="29" t="s">
        <v>117</v>
      </c>
      <c r="B587" s="13" t="s">
        <v>48</v>
      </c>
      <c r="C587" s="13" t="s">
        <v>93</v>
      </c>
      <c r="D587" s="13" t="s">
        <v>0</v>
      </c>
      <c r="E587" s="13" t="s">
        <v>127</v>
      </c>
      <c r="F587" s="14" t="s">
        <v>109</v>
      </c>
      <c r="G587" s="15">
        <v>750</v>
      </c>
    </row>
    <row r="588" spans="1:7" s="98" customFormat="1" ht="31.2" x14ac:dyDescent="0.25">
      <c r="A588" s="29" t="s">
        <v>121</v>
      </c>
      <c r="B588" s="13" t="s">
        <v>48</v>
      </c>
      <c r="C588" s="13" t="s">
        <v>93</v>
      </c>
      <c r="D588" s="13" t="s">
        <v>0</v>
      </c>
      <c r="E588" s="13" t="s">
        <v>127</v>
      </c>
      <c r="F588" s="14" t="s">
        <v>111</v>
      </c>
      <c r="G588" s="15"/>
    </row>
    <row r="589" spans="1:7" s="98" customFormat="1" ht="31.2" x14ac:dyDescent="0.25">
      <c r="A589" s="29" t="s">
        <v>267</v>
      </c>
      <c r="B589" s="13" t="s">
        <v>48</v>
      </c>
      <c r="C589" s="13" t="s">
        <v>93</v>
      </c>
      <c r="D589" s="13" t="s">
        <v>0</v>
      </c>
      <c r="E589" s="13" t="s">
        <v>266</v>
      </c>
      <c r="F589" s="14"/>
      <c r="G589" s="15">
        <f>G590</f>
        <v>68.400000000000006</v>
      </c>
    </row>
    <row r="590" spans="1:7" s="98" customFormat="1" ht="31.2" x14ac:dyDescent="0.25">
      <c r="A590" s="29" t="s">
        <v>115</v>
      </c>
      <c r="B590" s="13" t="s">
        <v>48</v>
      </c>
      <c r="C590" s="13" t="s">
        <v>93</v>
      </c>
      <c r="D590" s="13" t="s">
        <v>0</v>
      </c>
      <c r="E590" s="13" t="s">
        <v>266</v>
      </c>
      <c r="F590" s="14" t="s">
        <v>20</v>
      </c>
      <c r="G590" s="15">
        <v>68.400000000000006</v>
      </c>
    </row>
    <row r="591" spans="1:7" s="98" customFormat="1" ht="31.2" x14ac:dyDescent="0.25">
      <c r="A591" s="31" t="s">
        <v>407</v>
      </c>
      <c r="B591" s="13" t="s">
        <v>68</v>
      </c>
      <c r="C591" s="13"/>
      <c r="D591" s="13"/>
      <c r="E591" s="13"/>
      <c r="F591" s="14"/>
      <c r="G591" s="15">
        <f>SUM(G592)</f>
        <v>40206.9</v>
      </c>
    </row>
    <row r="592" spans="1:7" s="98" customFormat="1" ht="31.2" x14ac:dyDescent="0.25">
      <c r="A592" s="31" t="s">
        <v>408</v>
      </c>
      <c r="B592" s="13" t="s">
        <v>68</v>
      </c>
      <c r="C592" s="13" t="s">
        <v>58</v>
      </c>
      <c r="D592" s="13"/>
      <c r="E592" s="13"/>
      <c r="F592" s="13"/>
      <c r="G592" s="15">
        <f>G593+G596+G599</f>
        <v>40206.9</v>
      </c>
    </row>
    <row r="593" spans="1:7" s="98" customFormat="1" ht="31.2" x14ac:dyDescent="0.25">
      <c r="A593" s="34" t="s">
        <v>167</v>
      </c>
      <c r="B593" s="13" t="s">
        <v>68</v>
      </c>
      <c r="C593" s="13" t="s">
        <v>58</v>
      </c>
      <c r="D593" s="13" t="s">
        <v>0</v>
      </c>
      <c r="E593" s="13"/>
      <c r="F593" s="13"/>
      <c r="G593" s="15">
        <f>SUM(G594)</f>
        <v>35166.9</v>
      </c>
    </row>
    <row r="594" spans="1:7" s="98" customFormat="1" ht="31.2" x14ac:dyDescent="0.25">
      <c r="A594" s="31" t="s">
        <v>409</v>
      </c>
      <c r="B594" s="13" t="s">
        <v>68</v>
      </c>
      <c r="C594" s="13" t="s">
        <v>58</v>
      </c>
      <c r="D594" s="13" t="s">
        <v>0</v>
      </c>
      <c r="E594" s="13" t="s">
        <v>69</v>
      </c>
      <c r="F594" s="13"/>
      <c r="G594" s="15">
        <f>SUM(G595:G595)</f>
        <v>35166.9</v>
      </c>
    </row>
    <row r="595" spans="1:7" s="98" customFormat="1" x14ac:dyDescent="0.25">
      <c r="A595" s="29" t="s">
        <v>117</v>
      </c>
      <c r="B595" s="13" t="s">
        <v>68</v>
      </c>
      <c r="C595" s="13" t="s">
        <v>58</v>
      </c>
      <c r="D595" s="13" t="s">
        <v>0</v>
      </c>
      <c r="E595" s="13" t="s">
        <v>69</v>
      </c>
      <c r="F595" s="13" t="s">
        <v>109</v>
      </c>
      <c r="G595" s="15">
        <f>18771.9+18435-2040</f>
        <v>35166.9</v>
      </c>
    </row>
    <row r="596" spans="1:7" s="98" customFormat="1" ht="81.75" customHeight="1" x14ac:dyDescent="0.25">
      <c r="A596" s="29" t="s">
        <v>443</v>
      </c>
      <c r="B596" s="13" t="s">
        <v>68</v>
      </c>
      <c r="C596" s="13" t="s">
        <v>58</v>
      </c>
      <c r="D596" s="13" t="s">
        <v>1</v>
      </c>
      <c r="E596" s="13"/>
      <c r="F596" s="13"/>
      <c r="G596" s="15">
        <f>G597</f>
        <v>3000</v>
      </c>
    </row>
    <row r="597" spans="1:7" s="98" customFormat="1" ht="78" x14ac:dyDescent="0.25">
      <c r="A597" s="29" t="s">
        <v>410</v>
      </c>
      <c r="B597" s="13" t="s">
        <v>68</v>
      </c>
      <c r="C597" s="13" t="s">
        <v>58</v>
      </c>
      <c r="D597" s="13" t="s">
        <v>1</v>
      </c>
      <c r="E597" s="13" t="s">
        <v>361</v>
      </c>
      <c r="F597" s="13"/>
      <c r="G597" s="15">
        <f>G598</f>
        <v>3000</v>
      </c>
    </row>
    <row r="598" spans="1:7" s="98" customFormat="1" x14ac:dyDescent="0.25">
      <c r="A598" s="29" t="s">
        <v>117</v>
      </c>
      <c r="B598" s="13" t="s">
        <v>68</v>
      </c>
      <c r="C598" s="13" t="s">
        <v>58</v>
      </c>
      <c r="D598" s="13" t="s">
        <v>1</v>
      </c>
      <c r="E598" s="13" t="s">
        <v>361</v>
      </c>
      <c r="F598" s="13" t="s">
        <v>109</v>
      </c>
      <c r="G598" s="15">
        <v>3000</v>
      </c>
    </row>
    <row r="599" spans="1:7" s="98" customFormat="1" ht="31.2" x14ac:dyDescent="0.25">
      <c r="A599" s="29" t="s">
        <v>360</v>
      </c>
      <c r="B599" s="13" t="s">
        <v>68</v>
      </c>
      <c r="C599" s="13" t="s">
        <v>58</v>
      </c>
      <c r="D599" s="13" t="s">
        <v>2</v>
      </c>
      <c r="E599" s="13"/>
      <c r="F599" s="13"/>
      <c r="G599" s="15">
        <f>G600</f>
        <v>2040</v>
      </c>
    </row>
    <row r="600" spans="1:7" s="98" customFormat="1" ht="62.4" x14ac:dyDescent="0.25">
      <c r="A600" s="29" t="s">
        <v>411</v>
      </c>
      <c r="B600" s="13" t="s">
        <v>68</v>
      </c>
      <c r="C600" s="13" t="s">
        <v>58</v>
      </c>
      <c r="D600" s="13" t="s">
        <v>2</v>
      </c>
      <c r="E600" s="13" t="s">
        <v>359</v>
      </c>
      <c r="F600" s="13"/>
      <c r="G600" s="15">
        <f>G601</f>
        <v>2040</v>
      </c>
    </row>
    <row r="601" spans="1:7" s="98" customFormat="1" x14ac:dyDescent="0.25">
      <c r="A601" s="30" t="s">
        <v>117</v>
      </c>
      <c r="B601" s="13" t="s">
        <v>68</v>
      </c>
      <c r="C601" s="13" t="s">
        <v>58</v>
      </c>
      <c r="D601" s="13" t="s">
        <v>2</v>
      </c>
      <c r="E601" s="13" t="s">
        <v>359</v>
      </c>
      <c r="F601" s="13" t="s">
        <v>109</v>
      </c>
      <c r="G601" s="15">
        <v>2040</v>
      </c>
    </row>
    <row r="602" spans="1:7" s="98" customFormat="1" ht="31.2" x14ac:dyDescent="0.25">
      <c r="A602" s="29" t="s">
        <v>412</v>
      </c>
      <c r="B602" s="13" t="s">
        <v>122</v>
      </c>
      <c r="C602" s="13"/>
      <c r="D602" s="13"/>
      <c r="E602" s="13"/>
      <c r="F602" s="13"/>
      <c r="G602" s="15">
        <f>SUM(G603)</f>
        <v>24486.600000000002</v>
      </c>
    </row>
    <row r="603" spans="1:7" s="98" customFormat="1" ht="31.2" x14ac:dyDescent="0.25">
      <c r="A603" s="29" t="s">
        <v>415</v>
      </c>
      <c r="B603" s="13" t="s">
        <v>122</v>
      </c>
      <c r="C603" s="13" t="s">
        <v>58</v>
      </c>
      <c r="D603" s="13"/>
      <c r="E603" s="13"/>
      <c r="F603" s="13"/>
      <c r="G603" s="15">
        <f>SUM(G604+G616+G619+G624+G629)</f>
        <v>24486.600000000002</v>
      </c>
    </row>
    <row r="604" spans="1:7" s="98" customFormat="1" ht="46.8" x14ac:dyDescent="0.25">
      <c r="A604" s="29" t="s">
        <v>448</v>
      </c>
      <c r="B604" s="13" t="s">
        <v>122</v>
      </c>
      <c r="C604" s="13" t="s">
        <v>58</v>
      </c>
      <c r="D604" s="13" t="s">
        <v>0</v>
      </c>
      <c r="E604" s="13"/>
      <c r="F604" s="13"/>
      <c r="G604" s="15">
        <f>SUM(G605+G610+G614+G612)</f>
        <v>11891.5</v>
      </c>
    </row>
    <row r="605" spans="1:7" s="98" customFormat="1" x14ac:dyDescent="0.25">
      <c r="A605" s="28" t="s">
        <v>17</v>
      </c>
      <c r="B605" s="13" t="s">
        <v>122</v>
      </c>
      <c r="C605" s="13" t="s">
        <v>58</v>
      </c>
      <c r="D605" s="13" t="s">
        <v>0</v>
      </c>
      <c r="E605" s="13" t="s">
        <v>41</v>
      </c>
      <c r="F605" s="13"/>
      <c r="G605" s="15">
        <f>SUM(G606:G609)</f>
        <v>11463</v>
      </c>
    </row>
    <row r="606" spans="1:7" s="98" customFormat="1" ht="31.2" x14ac:dyDescent="0.25">
      <c r="A606" s="29" t="s">
        <v>18</v>
      </c>
      <c r="B606" s="13" t="s">
        <v>122</v>
      </c>
      <c r="C606" s="13" t="s">
        <v>58</v>
      </c>
      <c r="D606" s="13" t="s">
        <v>0</v>
      </c>
      <c r="E606" s="13" t="s">
        <v>41</v>
      </c>
      <c r="F606" s="13" t="s">
        <v>19</v>
      </c>
      <c r="G606" s="15">
        <v>10329.700000000001</v>
      </c>
    </row>
    <row r="607" spans="1:7" s="98" customFormat="1" ht="31.2" x14ac:dyDescent="0.25">
      <c r="A607" s="29" t="s">
        <v>115</v>
      </c>
      <c r="B607" s="13" t="s">
        <v>122</v>
      </c>
      <c r="C607" s="13" t="s">
        <v>58</v>
      </c>
      <c r="D607" s="13" t="s">
        <v>0</v>
      </c>
      <c r="E607" s="13" t="s">
        <v>41</v>
      </c>
      <c r="F607" s="13" t="s">
        <v>20</v>
      </c>
      <c r="G607" s="15">
        <f>1123+2.3</f>
        <v>1125.3</v>
      </c>
    </row>
    <row r="608" spans="1:7" s="98" customFormat="1" x14ac:dyDescent="0.25">
      <c r="A608" s="29" t="s">
        <v>117</v>
      </c>
      <c r="B608" s="13" t="s">
        <v>122</v>
      </c>
      <c r="C608" s="13" t="s">
        <v>58</v>
      </c>
      <c r="D608" s="13" t="s">
        <v>0</v>
      </c>
      <c r="E608" s="13" t="s">
        <v>41</v>
      </c>
      <c r="F608" s="13" t="s">
        <v>109</v>
      </c>
      <c r="G608" s="15"/>
    </row>
    <row r="609" spans="1:7" s="98" customFormat="1" x14ac:dyDescent="0.25">
      <c r="A609" s="29" t="s">
        <v>21</v>
      </c>
      <c r="B609" s="13" t="s">
        <v>122</v>
      </c>
      <c r="C609" s="13" t="s">
        <v>58</v>
      </c>
      <c r="D609" s="13" t="s">
        <v>0</v>
      </c>
      <c r="E609" s="13" t="s">
        <v>41</v>
      </c>
      <c r="F609" s="13" t="s">
        <v>22</v>
      </c>
      <c r="G609" s="15">
        <v>8</v>
      </c>
    </row>
    <row r="610" spans="1:7" s="98" customFormat="1" x14ac:dyDescent="0.25">
      <c r="A610" s="29" t="s">
        <v>228</v>
      </c>
      <c r="B610" s="13" t="s">
        <v>122</v>
      </c>
      <c r="C610" s="25">
        <v>1</v>
      </c>
      <c r="D610" s="13" t="s">
        <v>0</v>
      </c>
      <c r="E610" s="13" t="s">
        <v>229</v>
      </c>
      <c r="F610" s="13"/>
      <c r="G610" s="15">
        <f>SUM(G611)</f>
        <v>26.7</v>
      </c>
    </row>
    <row r="611" spans="1:7" s="98" customFormat="1" ht="31.2" x14ac:dyDescent="0.25">
      <c r="A611" s="29" t="s">
        <v>115</v>
      </c>
      <c r="B611" s="13" t="s">
        <v>122</v>
      </c>
      <c r="C611" s="25">
        <v>1</v>
      </c>
      <c r="D611" s="13" t="s">
        <v>0</v>
      </c>
      <c r="E611" s="13" t="s">
        <v>229</v>
      </c>
      <c r="F611" s="13" t="s">
        <v>20</v>
      </c>
      <c r="G611" s="15">
        <v>26.7</v>
      </c>
    </row>
    <row r="612" spans="1:7" s="98" customFormat="1" x14ac:dyDescent="0.25">
      <c r="A612" s="29" t="s">
        <v>234</v>
      </c>
      <c r="B612" s="13" t="s">
        <v>122</v>
      </c>
      <c r="C612" s="13" t="s">
        <v>58</v>
      </c>
      <c r="D612" s="13" t="s">
        <v>0</v>
      </c>
      <c r="E612" s="13" t="s">
        <v>235</v>
      </c>
      <c r="F612" s="14"/>
      <c r="G612" s="15">
        <f>SUM(G613)</f>
        <v>71.8</v>
      </c>
    </row>
    <row r="613" spans="1:7" s="98" customFormat="1" ht="31.2" x14ac:dyDescent="0.25">
      <c r="A613" s="29" t="s">
        <v>115</v>
      </c>
      <c r="B613" s="13" t="s">
        <v>122</v>
      </c>
      <c r="C613" s="13" t="s">
        <v>58</v>
      </c>
      <c r="D613" s="13" t="s">
        <v>0</v>
      </c>
      <c r="E613" s="13" t="s">
        <v>235</v>
      </c>
      <c r="F613" s="14" t="s">
        <v>20</v>
      </c>
      <c r="G613" s="15">
        <v>71.8</v>
      </c>
    </row>
    <row r="614" spans="1:7" s="98" customFormat="1" ht="31.2" x14ac:dyDescent="0.25">
      <c r="A614" s="29" t="s">
        <v>230</v>
      </c>
      <c r="B614" s="13" t="s">
        <v>122</v>
      </c>
      <c r="C614" s="25">
        <v>1</v>
      </c>
      <c r="D614" s="13" t="s">
        <v>0</v>
      </c>
      <c r="E614" s="13" t="s">
        <v>231</v>
      </c>
      <c r="F614" s="13"/>
      <c r="G614" s="15">
        <f>SUM(G615)</f>
        <v>330</v>
      </c>
    </row>
    <row r="615" spans="1:7" s="98" customFormat="1" ht="31.2" x14ac:dyDescent="0.25">
      <c r="A615" s="29" t="s">
        <v>115</v>
      </c>
      <c r="B615" s="13" t="s">
        <v>122</v>
      </c>
      <c r="C615" s="25">
        <v>1</v>
      </c>
      <c r="D615" s="13" t="s">
        <v>0</v>
      </c>
      <c r="E615" s="13" t="s">
        <v>231</v>
      </c>
      <c r="F615" s="13" t="s">
        <v>20</v>
      </c>
      <c r="G615" s="15">
        <v>330</v>
      </c>
    </row>
    <row r="616" spans="1:7" s="98" customFormat="1" ht="46.8" x14ac:dyDescent="0.25">
      <c r="A616" s="29" t="s">
        <v>444</v>
      </c>
      <c r="B616" s="13" t="s">
        <v>122</v>
      </c>
      <c r="C616" s="13" t="s">
        <v>58</v>
      </c>
      <c r="D616" s="13" t="s">
        <v>1</v>
      </c>
      <c r="E616" s="13"/>
      <c r="F616" s="13"/>
      <c r="G616" s="15">
        <f>G617</f>
        <v>6059.9</v>
      </c>
    </row>
    <row r="617" spans="1:7" s="98" customFormat="1" ht="46.8" x14ac:dyDescent="0.25">
      <c r="A617" s="29" t="s">
        <v>28</v>
      </c>
      <c r="B617" s="13" t="s">
        <v>122</v>
      </c>
      <c r="C617" s="13" t="s">
        <v>58</v>
      </c>
      <c r="D617" s="13" t="s">
        <v>1</v>
      </c>
      <c r="E617" s="13" t="s">
        <v>51</v>
      </c>
      <c r="F617" s="13"/>
      <c r="G617" s="15">
        <f>G618</f>
        <v>6059.9</v>
      </c>
    </row>
    <row r="618" spans="1:7" s="98" customFormat="1" ht="31.2" x14ac:dyDescent="0.25">
      <c r="A618" s="29" t="s">
        <v>121</v>
      </c>
      <c r="B618" s="13" t="s">
        <v>122</v>
      </c>
      <c r="C618" s="13" t="s">
        <v>58</v>
      </c>
      <c r="D618" s="13" t="s">
        <v>1</v>
      </c>
      <c r="E618" s="13" t="s">
        <v>51</v>
      </c>
      <c r="F618" s="13" t="s">
        <v>111</v>
      </c>
      <c r="G618" s="15">
        <v>6059.9</v>
      </c>
    </row>
    <row r="619" spans="1:7" s="98" customFormat="1" ht="36.75" customHeight="1" x14ac:dyDescent="0.25">
      <c r="A619" s="29" t="s">
        <v>557</v>
      </c>
      <c r="B619" s="13" t="s">
        <v>122</v>
      </c>
      <c r="C619" s="13" t="s">
        <v>58</v>
      </c>
      <c r="D619" s="13" t="s">
        <v>2</v>
      </c>
      <c r="E619" s="13"/>
      <c r="F619" s="13"/>
      <c r="G619" s="15">
        <f>G620+G622</f>
        <v>4785.3999999999996</v>
      </c>
    </row>
    <row r="620" spans="1:7" s="98" customFormat="1" ht="46.8" x14ac:dyDescent="0.25">
      <c r="A620" s="29" t="s">
        <v>570</v>
      </c>
      <c r="B620" s="13" t="s">
        <v>122</v>
      </c>
      <c r="C620" s="13" t="s">
        <v>58</v>
      </c>
      <c r="D620" s="13" t="s">
        <v>2</v>
      </c>
      <c r="E620" s="13" t="s">
        <v>138</v>
      </c>
      <c r="F620" s="13"/>
      <c r="G620" s="15">
        <f>G621</f>
        <v>0</v>
      </c>
    </row>
    <row r="621" spans="1:7" s="98" customFormat="1" ht="31.2" x14ac:dyDescent="0.25">
      <c r="A621" s="29" t="s">
        <v>115</v>
      </c>
      <c r="B621" s="13" t="s">
        <v>122</v>
      </c>
      <c r="C621" s="13" t="s">
        <v>58</v>
      </c>
      <c r="D621" s="13" t="s">
        <v>2</v>
      </c>
      <c r="E621" s="13" t="s">
        <v>138</v>
      </c>
      <c r="F621" s="13" t="s">
        <v>20</v>
      </c>
      <c r="G621" s="15"/>
    </row>
    <row r="622" spans="1:7" s="98" customFormat="1" ht="78" x14ac:dyDescent="0.25">
      <c r="A622" s="29" t="s">
        <v>485</v>
      </c>
      <c r="B622" s="13" t="s">
        <v>122</v>
      </c>
      <c r="C622" s="13" t="s">
        <v>58</v>
      </c>
      <c r="D622" s="13" t="s">
        <v>2</v>
      </c>
      <c r="E622" s="13" t="s">
        <v>484</v>
      </c>
      <c r="F622" s="13"/>
      <c r="G622" s="15">
        <f>G623</f>
        <v>4785.3999999999996</v>
      </c>
    </row>
    <row r="623" spans="1:7" s="98" customFormat="1" ht="31.2" x14ac:dyDescent="0.25">
      <c r="A623" s="29" t="s">
        <v>121</v>
      </c>
      <c r="B623" s="13" t="s">
        <v>122</v>
      </c>
      <c r="C623" s="13" t="s">
        <v>58</v>
      </c>
      <c r="D623" s="13" t="s">
        <v>2</v>
      </c>
      <c r="E623" s="13" t="s">
        <v>484</v>
      </c>
      <c r="F623" s="13" t="s">
        <v>111</v>
      </c>
      <c r="G623" s="15">
        <v>4785.3999999999996</v>
      </c>
    </row>
    <row r="624" spans="1:7" s="98" customFormat="1" ht="31.2" x14ac:dyDescent="0.25">
      <c r="A624" s="29" t="s">
        <v>171</v>
      </c>
      <c r="B624" s="13" t="s">
        <v>122</v>
      </c>
      <c r="C624" s="13" t="s">
        <v>58</v>
      </c>
      <c r="D624" s="13" t="s">
        <v>3</v>
      </c>
      <c r="E624" s="13"/>
      <c r="F624" s="13"/>
      <c r="G624" s="15">
        <f>G625</f>
        <v>1749.8</v>
      </c>
    </row>
    <row r="625" spans="1:7" s="98" customFormat="1" ht="31.2" x14ac:dyDescent="0.25">
      <c r="A625" s="29" t="s">
        <v>170</v>
      </c>
      <c r="B625" s="13" t="s">
        <v>122</v>
      </c>
      <c r="C625" s="13" t="s">
        <v>58</v>
      </c>
      <c r="D625" s="13" t="s">
        <v>3</v>
      </c>
      <c r="E625" s="13" t="s">
        <v>169</v>
      </c>
      <c r="F625" s="13"/>
      <c r="G625" s="15">
        <f>G626+G627+G628</f>
        <v>1749.8</v>
      </c>
    </row>
    <row r="626" spans="1:7" s="98" customFormat="1" ht="31.2" x14ac:dyDescent="0.25">
      <c r="A626" s="29" t="s">
        <v>18</v>
      </c>
      <c r="B626" s="13" t="s">
        <v>122</v>
      </c>
      <c r="C626" s="13" t="s">
        <v>58</v>
      </c>
      <c r="D626" s="13" t="s">
        <v>3</v>
      </c>
      <c r="E626" s="13" t="s">
        <v>169</v>
      </c>
      <c r="F626" s="13" t="s">
        <v>19</v>
      </c>
      <c r="G626" s="15"/>
    </row>
    <row r="627" spans="1:7" s="98" customFormat="1" ht="31.2" x14ac:dyDescent="0.25">
      <c r="A627" s="29" t="s">
        <v>115</v>
      </c>
      <c r="B627" s="13" t="s">
        <v>122</v>
      </c>
      <c r="C627" s="13" t="s">
        <v>58</v>
      </c>
      <c r="D627" s="13" t="s">
        <v>3</v>
      </c>
      <c r="E627" s="13" t="s">
        <v>169</v>
      </c>
      <c r="F627" s="13" t="s">
        <v>20</v>
      </c>
      <c r="G627" s="15">
        <v>1359</v>
      </c>
    </row>
    <row r="628" spans="1:7" s="98" customFormat="1" x14ac:dyDescent="0.25">
      <c r="A628" s="29" t="s">
        <v>21</v>
      </c>
      <c r="B628" s="13" t="s">
        <v>122</v>
      </c>
      <c r="C628" s="13" t="s">
        <v>58</v>
      </c>
      <c r="D628" s="13" t="s">
        <v>3</v>
      </c>
      <c r="E628" s="13" t="s">
        <v>169</v>
      </c>
      <c r="F628" s="13" t="s">
        <v>22</v>
      </c>
      <c r="G628" s="15">
        <v>390.8</v>
      </c>
    </row>
    <row r="629" spans="1:7" s="98" customFormat="1" ht="46.8" x14ac:dyDescent="0.25">
      <c r="A629" s="29" t="s">
        <v>455</v>
      </c>
      <c r="B629" s="13" t="s">
        <v>122</v>
      </c>
      <c r="C629" s="13" t="s">
        <v>58</v>
      </c>
      <c r="D629" s="13" t="s">
        <v>4</v>
      </c>
      <c r="E629" s="13"/>
      <c r="F629" s="13"/>
      <c r="G629" s="15">
        <f>G630</f>
        <v>0</v>
      </c>
    </row>
    <row r="630" spans="1:7" s="98" customFormat="1" ht="18.75" customHeight="1" x14ac:dyDescent="0.25">
      <c r="A630" s="29" t="s">
        <v>234</v>
      </c>
      <c r="B630" s="13" t="s">
        <v>122</v>
      </c>
      <c r="C630" s="13" t="s">
        <v>58</v>
      </c>
      <c r="D630" s="13" t="s">
        <v>4</v>
      </c>
      <c r="E630" s="13" t="s">
        <v>235</v>
      </c>
      <c r="F630" s="13"/>
      <c r="G630" s="15">
        <f>SUM(G631+G632)</f>
        <v>0</v>
      </c>
    </row>
    <row r="631" spans="1:7" s="98" customFormat="1" ht="30.6" customHeight="1" x14ac:dyDescent="0.25">
      <c r="A631" s="29" t="s">
        <v>18</v>
      </c>
      <c r="B631" s="13" t="s">
        <v>122</v>
      </c>
      <c r="C631" s="13" t="s">
        <v>58</v>
      </c>
      <c r="D631" s="13" t="s">
        <v>4</v>
      </c>
      <c r="E631" s="13" t="s">
        <v>235</v>
      </c>
      <c r="F631" s="13" t="s">
        <v>19</v>
      </c>
      <c r="G631" s="15"/>
    </row>
    <row r="632" spans="1:7" s="98" customFormat="1" ht="31.2" x14ac:dyDescent="0.25">
      <c r="A632" s="29" t="s">
        <v>115</v>
      </c>
      <c r="B632" s="13" t="s">
        <v>122</v>
      </c>
      <c r="C632" s="13" t="s">
        <v>58</v>
      </c>
      <c r="D632" s="13" t="s">
        <v>4</v>
      </c>
      <c r="E632" s="13" t="s">
        <v>235</v>
      </c>
      <c r="F632" s="13" t="s">
        <v>20</v>
      </c>
      <c r="G632" s="15"/>
    </row>
    <row r="633" spans="1:7" s="98" customFormat="1" ht="46.8" x14ac:dyDescent="0.25">
      <c r="A633" s="31" t="s">
        <v>447</v>
      </c>
      <c r="B633" s="13" t="s">
        <v>103</v>
      </c>
      <c r="C633" s="13"/>
      <c r="D633" s="13"/>
      <c r="E633" s="13"/>
      <c r="F633" s="13"/>
      <c r="G633" s="15">
        <f>SUM(G634)</f>
        <v>4066.6</v>
      </c>
    </row>
    <row r="634" spans="1:7" s="98" customFormat="1" ht="31.2" x14ac:dyDescent="0.25">
      <c r="A634" s="31" t="s">
        <v>446</v>
      </c>
      <c r="B634" s="13" t="s">
        <v>103</v>
      </c>
      <c r="C634" s="13" t="s">
        <v>58</v>
      </c>
      <c r="D634" s="13"/>
      <c r="E634" s="13"/>
      <c r="F634" s="13"/>
      <c r="G634" s="15">
        <f>SUM(G635)</f>
        <v>4066.6</v>
      </c>
    </row>
    <row r="635" spans="1:7" s="98" customFormat="1" x14ac:dyDescent="0.25">
      <c r="A635" s="31" t="s">
        <v>17</v>
      </c>
      <c r="B635" s="13" t="s">
        <v>103</v>
      </c>
      <c r="C635" s="13" t="s">
        <v>58</v>
      </c>
      <c r="D635" s="13" t="s">
        <v>39</v>
      </c>
      <c r="E635" s="13" t="s">
        <v>41</v>
      </c>
      <c r="F635" s="13"/>
      <c r="G635" s="15">
        <f>SUM(G636:G636)</f>
        <v>4066.6</v>
      </c>
    </row>
    <row r="636" spans="1:7" s="98" customFormat="1" ht="31.2" x14ac:dyDescent="0.25">
      <c r="A636" s="29" t="s">
        <v>18</v>
      </c>
      <c r="B636" s="13" t="s">
        <v>103</v>
      </c>
      <c r="C636" s="13" t="s">
        <v>58</v>
      </c>
      <c r="D636" s="13" t="s">
        <v>39</v>
      </c>
      <c r="E636" s="13" t="s">
        <v>41</v>
      </c>
      <c r="F636" s="13" t="s">
        <v>19</v>
      </c>
      <c r="G636" s="15">
        <v>4066.6</v>
      </c>
    </row>
    <row r="637" spans="1:7" s="98" customFormat="1" ht="22.2" customHeight="1" x14ac:dyDescent="0.25">
      <c r="A637" s="31" t="s">
        <v>27</v>
      </c>
      <c r="B637" s="13" t="s">
        <v>104</v>
      </c>
      <c r="C637" s="13"/>
      <c r="D637" s="13"/>
      <c r="E637" s="13"/>
      <c r="F637" s="13"/>
      <c r="G637" s="15">
        <f>G638+G644</f>
        <v>1864.3</v>
      </c>
    </row>
    <row r="638" spans="1:7" s="98" customFormat="1" x14ac:dyDescent="0.25">
      <c r="A638" s="31" t="s">
        <v>42</v>
      </c>
      <c r="B638" s="13" t="s">
        <v>104</v>
      </c>
      <c r="C638" s="13" t="s">
        <v>58</v>
      </c>
      <c r="D638" s="13"/>
      <c r="E638" s="13"/>
      <c r="F638" s="13"/>
      <c r="G638" s="15">
        <f>SUM(G639+G642)</f>
        <v>1864.3</v>
      </c>
    </row>
    <row r="639" spans="1:7" s="98" customFormat="1" x14ac:dyDescent="0.25">
      <c r="A639" s="31" t="s">
        <v>17</v>
      </c>
      <c r="B639" s="13" t="s">
        <v>104</v>
      </c>
      <c r="C639" s="13" t="s">
        <v>58</v>
      </c>
      <c r="D639" s="13" t="s">
        <v>39</v>
      </c>
      <c r="E639" s="13" t="s">
        <v>41</v>
      </c>
      <c r="F639" s="13"/>
      <c r="G639" s="15">
        <f>SUM(G640:G641)</f>
        <v>1864.3</v>
      </c>
    </row>
    <row r="640" spans="1:7" s="98" customFormat="1" ht="31.2" x14ac:dyDescent="0.25">
      <c r="A640" s="29" t="s">
        <v>18</v>
      </c>
      <c r="B640" s="13" t="s">
        <v>104</v>
      </c>
      <c r="C640" s="13" t="s">
        <v>58</v>
      </c>
      <c r="D640" s="13" t="s">
        <v>39</v>
      </c>
      <c r="E640" s="13" t="s">
        <v>41</v>
      </c>
      <c r="F640" s="13" t="s">
        <v>19</v>
      </c>
      <c r="G640" s="15">
        <v>1800</v>
      </c>
    </row>
    <row r="641" spans="1:7" s="98" customFormat="1" ht="31.2" x14ac:dyDescent="0.25">
      <c r="A641" s="29" t="s">
        <v>115</v>
      </c>
      <c r="B641" s="13" t="s">
        <v>104</v>
      </c>
      <c r="C641" s="13" t="s">
        <v>58</v>
      </c>
      <c r="D641" s="13" t="s">
        <v>39</v>
      </c>
      <c r="E641" s="13" t="s">
        <v>41</v>
      </c>
      <c r="F641" s="13" t="s">
        <v>20</v>
      </c>
      <c r="G641" s="15">
        <v>64.3</v>
      </c>
    </row>
    <row r="642" spans="1:7" s="98" customFormat="1" ht="62.4" x14ac:dyDescent="0.25">
      <c r="A642" s="29" t="s">
        <v>357</v>
      </c>
      <c r="B642" s="13">
        <v>51</v>
      </c>
      <c r="C642" s="25">
        <v>1</v>
      </c>
      <c r="D642" s="13" t="s">
        <v>39</v>
      </c>
      <c r="E642" s="13" t="s">
        <v>358</v>
      </c>
      <c r="F642" s="13"/>
      <c r="G642" s="15">
        <f>G643</f>
        <v>0</v>
      </c>
    </row>
    <row r="643" spans="1:7" s="98" customFormat="1" ht="31.2" x14ac:dyDescent="0.25">
      <c r="A643" s="29" t="s">
        <v>115</v>
      </c>
      <c r="B643" s="13">
        <v>51</v>
      </c>
      <c r="C643" s="25">
        <v>1</v>
      </c>
      <c r="D643" s="13" t="s">
        <v>39</v>
      </c>
      <c r="E643" s="13" t="s">
        <v>358</v>
      </c>
      <c r="F643" s="13" t="s">
        <v>20</v>
      </c>
      <c r="G643" s="15"/>
    </row>
    <row r="644" spans="1:7" s="98" customFormat="1" ht="34.950000000000003" customHeight="1" x14ac:dyDescent="0.25">
      <c r="A644" s="29" t="s">
        <v>416</v>
      </c>
      <c r="B644" s="13" t="s">
        <v>104</v>
      </c>
      <c r="C644" s="13" t="s">
        <v>93</v>
      </c>
      <c r="D644" s="13"/>
      <c r="E644" s="13"/>
      <c r="F644" s="13"/>
      <c r="G644" s="15">
        <f>G645</f>
        <v>0</v>
      </c>
    </row>
    <row r="645" spans="1:7" s="98" customFormat="1" ht="46.8" x14ac:dyDescent="0.25">
      <c r="A645" s="29" t="s">
        <v>417</v>
      </c>
      <c r="B645" s="13" t="s">
        <v>104</v>
      </c>
      <c r="C645" s="13" t="s">
        <v>93</v>
      </c>
      <c r="D645" s="13" t="s">
        <v>39</v>
      </c>
      <c r="E645" s="13" t="s">
        <v>348</v>
      </c>
      <c r="F645" s="13"/>
      <c r="G645" s="15">
        <f>G646</f>
        <v>0</v>
      </c>
    </row>
    <row r="646" spans="1:7" s="98" customFormat="1" x14ac:dyDescent="0.25">
      <c r="A646" s="29" t="s">
        <v>21</v>
      </c>
      <c r="B646" s="13" t="s">
        <v>104</v>
      </c>
      <c r="C646" s="13" t="s">
        <v>93</v>
      </c>
      <c r="D646" s="13" t="s">
        <v>39</v>
      </c>
      <c r="E646" s="13" t="s">
        <v>348</v>
      </c>
      <c r="F646" s="13" t="s">
        <v>22</v>
      </c>
      <c r="G646" s="15"/>
    </row>
    <row r="647" spans="1:7" s="98" customFormat="1" x14ac:dyDescent="0.25">
      <c r="A647" s="29" t="s">
        <v>29</v>
      </c>
      <c r="B647" s="13" t="s">
        <v>44</v>
      </c>
      <c r="C647" s="13"/>
      <c r="D647" s="13"/>
      <c r="E647" s="13"/>
      <c r="F647" s="13"/>
      <c r="G647" s="15">
        <f>SUM(G648+G658+G672)</f>
        <v>221740</v>
      </c>
    </row>
    <row r="648" spans="1:7" s="98" customFormat="1" ht="31.2" x14ac:dyDescent="0.25">
      <c r="A648" s="31" t="s">
        <v>418</v>
      </c>
      <c r="B648" s="13" t="s">
        <v>44</v>
      </c>
      <c r="C648" s="13" t="s">
        <v>58</v>
      </c>
      <c r="D648" s="13"/>
      <c r="E648" s="13"/>
      <c r="F648" s="13"/>
      <c r="G648" s="15">
        <f>SUM(G649+G655)</f>
        <v>211739.2</v>
      </c>
    </row>
    <row r="649" spans="1:7" s="98" customFormat="1" x14ac:dyDescent="0.25">
      <c r="A649" s="31" t="s">
        <v>17</v>
      </c>
      <c r="B649" s="13" t="s">
        <v>44</v>
      </c>
      <c r="C649" s="13" t="s">
        <v>58</v>
      </c>
      <c r="D649" s="13" t="s">
        <v>39</v>
      </c>
      <c r="E649" s="13" t="s">
        <v>41</v>
      </c>
      <c r="F649" s="13"/>
      <c r="G649" s="15">
        <f>SUM(G650:G654)</f>
        <v>211733.1</v>
      </c>
    </row>
    <row r="650" spans="1:7" s="98" customFormat="1" ht="31.2" x14ac:dyDescent="0.25">
      <c r="A650" s="29" t="s">
        <v>18</v>
      </c>
      <c r="B650" s="13" t="s">
        <v>44</v>
      </c>
      <c r="C650" s="13" t="s">
        <v>58</v>
      </c>
      <c r="D650" s="13" t="s">
        <v>39</v>
      </c>
      <c r="E650" s="13" t="s">
        <v>41</v>
      </c>
      <c r="F650" s="13" t="s">
        <v>19</v>
      </c>
      <c r="G650" s="15">
        <f>191132.9+4897.4+8191.9+3976.2+1050.6</f>
        <v>209249</v>
      </c>
    </row>
    <row r="651" spans="1:7" s="98" customFormat="1" ht="31.2" x14ac:dyDescent="0.25">
      <c r="A651" s="29" t="s">
        <v>115</v>
      </c>
      <c r="B651" s="13" t="s">
        <v>44</v>
      </c>
      <c r="C651" s="13" t="s">
        <v>58</v>
      </c>
      <c r="D651" s="13" t="s">
        <v>39</v>
      </c>
      <c r="E651" s="13" t="s">
        <v>41</v>
      </c>
      <c r="F651" s="13" t="s">
        <v>20</v>
      </c>
      <c r="G651" s="15">
        <f>1829.1-67.2+0.1+39.4+8.9+7.5+7.8+3.8+19.3+2.2+16.2+9.1+24.1+7.9+1.9</f>
        <v>1910.1</v>
      </c>
    </row>
    <row r="652" spans="1:7" s="98" customFormat="1" x14ac:dyDescent="0.25">
      <c r="A652" s="29" t="s">
        <v>117</v>
      </c>
      <c r="B652" s="13" t="s">
        <v>44</v>
      </c>
      <c r="C652" s="13" t="s">
        <v>58</v>
      </c>
      <c r="D652" s="13" t="s">
        <v>39</v>
      </c>
      <c r="E652" s="13" t="s">
        <v>41</v>
      </c>
      <c r="F652" s="13" t="s">
        <v>109</v>
      </c>
      <c r="G652" s="15"/>
    </row>
    <row r="653" spans="1:7" s="98" customFormat="1" x14ac:dyDescent="0.25">
      <c r="A653" s="29" t="s">
        <v>9</v>
      </c>
      <c r="B653" s="13" t="s">
        <v>44</v>
      </c>
      <c r="C653" s="13" t="s">
        <v>58</v>
      </c>
      <c r="D653" s="13" t="s">
        <v>39</v>
      </c>
      <c r="E653" s="13" t="s">
        <v>41</v>
      </c>
      <c r="F653" s="13" t="s">
        <v>25</v>
      </c>
      <c r="G653" s="15"/>
    </row>
    <row r="654" spans="1:7" s="98" customFormat="1" x14ac:dyDescent="0.25">
      <c r="A654" s="29" t="s">
        <v>21</v>
      </c>
      <c r="B654" s="13" t="s">
        <v>44</v>
      </c>
      <c r="C654" s="13" t="s">
        <v>58</v>
      </c>
      <c r="D654" s="13" t="s">
        <v>39</v>
      </c>
      <c r="E654" s="13" t="s">
        <v>41</v>
      </c>
      <c r="F654" s="13" t="s">
        <v>22</v>
      </c>
      <c r="G654" s="15">
        <v>574</v>
      </c>
    </row>
    <row r="655" spans="1:7" s="98" customFormat="1" ht="65.400000000000006" customHeight="1" x14ac:dyDescent="0.25">
      <c r="A655" s="29" t="s">
        <v>357</v>
      </c>
      <c r="B655" s="13">
        <v>52</v>
      </c>
      <c r="C655" s="25">
        <v>1</v>
      </c>
      <c r="D655" s="13" t="s">
        <v>39</v>
      </c>
      <c r="E655" s="13" t="s">
        <v>358</v>
      </c>
      <c r="F655" s="13"/>
      <c r="G655" s="15">
        <f>G656+G657</f>
        <v>6.1</v>
      </c>
    </row>
    <row r="656" spans="1:7" s="98" customFormat="1" ht="31.2" x14ac:dyDescent="0.25">
      <c r="A656" s="29" t="s">
        <v>115</v>
      </c>
      <c r="B656" s="13">
        <v>52</v>
      </c>
      <c r="C656" s="25">
        <v>1</v>
      </c>
      <c r="D656" s="13" t="s">
        <v>39</v>
      </c>
      <c r="E656" s="13" t="s">
        <v>358</v>
      </c>
      <c r="F656" s="13" t="s">
        <v>20</v>
      </c>
      <c r="G656" s="15">
        <f>H653</f>
        <v>0</v>
      </c>
    </row>
    <row r="657" spans="1:11" s="98" customFormat="1" x14ac:dyDescent="0.25">
      <c r="A657" s="29" t="s">
        <v>117</v>
      </c>
      <c r="B657" s="13">
        <v>52</v>
      </c>
      <c r="C657" s="25">
        <v>1</v>
      </c>
      <c r="D657" s="13" t="s">
        <v>39</v>
      </c>
      <c r="E657" s="13" t="s">
        <v>358</v>
      </c>
      <c r="F657" s="13" t="s">
        <v>109</v>
      </c>
      <c r="G657" s="15">
        <v>6.1</v>
      </c>
    </row>
    <row r="658" spans="1:11" x14ac:dyDescent="0.25">
      <c r="A658" s="31" t="s">
        <v>23</v>
      </c>
      <c r="B658" s="13" t="s">
        <v>44</v>
      </c>
      <c r="C658" s="13" t="s">
        <v>93</v>
      </c>
      <c r="D658" s="13"/>
      <c r="E658" s="13"/>
      <c r="F658" s="13"/>
      <c r="G658" s="15">
        <f>SUM(G659+G661+G663+G666+G669)</f>
        <v>7466.9</v>
      </c>
      <c r="K658" s="99"/>
    </row>
    <row r="659" spans="1:11" ht="46.8" x14ac:dyDescent="0.25">
      <c r="A659" s="30" t="s">
        <v>37</v>
      </c>
      <c r="B659" s="13" t="s">
        <v>44</v>
      </c>
      <c r="C659" s="13" t="s">
        <v>93</v>
      </c>
      <c r="D659" s="13" t="s">
        <v>39</v>
      </c>
      <c r="E659" s="13" t="s">
        <v>47</v>
      </c>
      <c r="F659" s="13"/>
      <c r="G659" s="15">
        <f>SUM(G660:G660)</f>
        <v>7.8</v>
      </c>
    </row>
    <row r="660" spans="1:11" ht="31.2" x14ac:dyDescent="0.25">
      <c r="A660" s="29" t="s">
        <v>115</v>
      </c>
      <c r="B660" s="13" t="s">
        <v>44</v>
      </c>
      <c r="C660" s="13" t="s">
        <v>93</v>
      </c>
      <c r="D660" s="13" t="s">
        <v>39</v>
      </c>
      <c r="E660" s="13" t="s">
        <v>47</v>
      </c>
      <c r="F660" s="13" t="s">
        <v>20</v>
      </c>
      <c r="G660" s="15">
        <v>7.8</v>
      </c>
    </row>
    <row r="661" spans="1:11" ht="31.2" x14ac:dyDescent="0.25">
      <c r="A661" s="30" t="s">
        <v>458</v>
      </c>
      <c r="B661" s="13" t="s">
        <v>44</v>
      </c>
      <c r="C661" s="13" t="s">
        <v>93</v>
      </c>
      <c r="D661" s="13" t="s">
        <v>39</v>
      </c>
      <c r="E661" s="13" t="s">
        <v>457</v>
      </c>
      <c r="F661" s="13"/>
      <c r="G661" s="15">
        <f>SUM(G662)</f>
        <v>500</v>
      </c>
    </row>
    <row r="662" spans="1:11" ht="31.2" x14ac:dyDescent="0.25">
      <c r="A662" s="29" t="s">
        <v>115</v>
      </c>
      <c r="B662" s="13" t="s">
        <v>44</v>
      </c>
      <c r="C662" s="13" t="s">
        <v>93</v>
      </c>
      <c r="D662" s="13" t="s">
        <v>39</v>
      </c>
      <c r="E662" s="13" t="s">
        <v>457</v>
      </c>
      <c r="F662" s="13" t="s">
        <v>20</v>
      </c>
      <c r="G662" s="15">
        <v>500</v>
      </c>
    </row>
    <row r="663" spans="1:11" ht="31.2" x14ac:dyDescent="0.25">
      <c r="A663" s="30" t="s">
        <v>199</v>
      </c>
      <c r="B663" s="13" t="s">
        <v>44</v>
      </c>
      <c r="C663" s="13" t="s">
        <v>93</v>
      </c>
      <c r="D663" s="13" t="s">
        <v>39</v>
      </c>
      <c r="E663" s="13" t="s">
        <v>46</v>
      </c>
      <c r="F663" s="13"/>
      <c r="G663" s="15">
        <f>SUM(G664:G665)</f>
        <v>930.4</v>
      </c>
    </row>
    <row r="664" spans="1:11" ht="46.8" x14ac:dyDescent="0.25">
      <c r="A664" s="29" t="s">
        <v>114</v>
      </c>
      <c r="B664" s="13" t="s">
        <v>44</v>
      </c>
      <c r="C664" s="13" t="s">
        <v>93</v>
      </c>
      <c r="D664" s="13" t="s">
        <v>39</v>
      </c>
      <c r="E664" s="13" t="s">
        <v>46</v>
      </c>
      <c r="F664" s="13" t="s">
        <v>19</v>
      </c>
      <c r="G664" s="15">
        <v>849.4</v>
      </c>
    </row>
    <row r="665" spans="1:11" ht="31.2" x14ac:dyDescent="0.25">
      <c r="A665" s="29" t="s">
        <v>115</v>
      </c>
      <c r="B665" s="13" t="s">
        <v>44</v>
      </c>
      <c r="C665" s="13" t="s">
        <v>93</v>
      </c>
      <c r="D665" s="13" t="s">
        <v>39</v>
      </c>
      <c r="E665" s="13" t="s">
        <v>46</v>
      </c>
      <c r="F665" s="13" t="s">
        <v>20</v>
      </c>
      <c r="G665" s="15">
        <v>81</v>
      </c>
    </row>
    <row r="666" spans="1:11" ht="62.4" x14ac:dyDescent="0.25">
      <c r="A666" s="30" t="s">
        <v>461</v>
      </c>
      <c r="B666" s="13" t="s">
        <v>44</v>
      </c>
      <c r="C666" s="13" t="s">
        <v>93</v>
      </c>
      <c r="D666" s="13" t="s">
        <v>39</v>
      </c>
      <c r="E666" s="13" t="s">
        <v>274</v>
      </c>
      <c r="F666" s="13"/>
      <c r="G666" s="15">
        <f>SUM(G667:G668)</f>
        <v>933.5</v>
      </c>
    </row>
    <row r="667" spans="1:11" ht="46.8" x14ac:dyDescent="0.25">
      <c r="A667" s="29" t="s">
        <v>114</v>
      </c>
      <c r="B667" s="13" t="s">
        <v>44</v>
      </c>
      <c r="C667" s="13" t="s">
        <v>93</v>
      </c>
      <c r="D667" s="13" t="s">
        <v>39</v>
      </c>
      <c r="E667" s="13" t="s">
        <v>274</v>
      </c>
      <c r="F667" s="13" t="s">
        <v>19</v>
      </c>
      <c r="G667" s="15">
        <v>849.3</v>
      </c>
    </row>
    <row r="668" spans="1:11" ht="31.2" x14ac:dyDescent="0.25">
      <c r="A668" s="29" t="s">
        <v>115</v>
      </c>
      <c r="B668" s="13" t="s">
        <v>44</v>
      </c>
      <c r="C668" s="13" t="s">
        <v>93</v>
      </c>
      <c r="D668" s="13" t="s">
        <v>39</v>
      </c>
      <c r="E668" s="13" t="s">
        <v>274</v>
      </c>
      <c r="F668" s="13" t="s">
        <v>20</v>
      </c>
      <c r="G668" s="15">
        <v>84.2</v>
      </c>
    </row>
    <row r="669" spans="1:11" ht="46.8" x14ac:dyDescent="0.25">
      <c r="A669" s="29" t="s">
        <v>459</v>
      </c>
      <c r="B669" s="13" t="s">
        <v>44</v>
      </c>
      <c r="C669" s="13" t="s">
        <v>93</v>
      </c>
      <c r="D669" s="13" t="s">
        <v>39</v>
      </c>
      <c r="E669" s="13" t="s">
        <v>248</v>
      </c>
      <c r="F669" s="13"/>
      <c r="G669" s="15">
        <f>SUM(G670:G671)</f>
        <v>5095.2</v>
      </c>
    </row>
    <row r="670" spans="1:11" ht="52.2" customHeight="1" x14ac:dyDescent="0.25">
      <c r="A670" s="29" t="s">
        <v>113</v>
      </c>
      <c r="B670" s="13" t="s">
        <v>44</v>
      </c>
      <c r="C670" s="13" t="s">
        <v>93</v>
      </c>
      <c r="D670" s="13" t="s">
        <v>39</v>
      </c>
      <c r="E670" s="13" t="s">
        <v>248</v>
      </c>
      <c r="F670" s="13" t="s">
        <v>19</v>
      </c>
      <c r="G670" s="15">
        <v>4758.3999999999996</v>
      </c>
    </row>
    <row r="671" spans="1:11" ht="31.2" x14ac:dyDescent="0.25">
      <c r="A671" s="29" t="s">
        <v>115</v>
      </c>
      <c r="B671" s="13" t="s">
        <v>44</v>
      </c>
      <c r="C671" s="13" t="s">
        <v>93</v>
      </c>
      <c r="D671" s="13" t="s">
        <v>39</v>
      </c>
      <c r="E671" s="13" t="s">
        <v>248</v>
      </c>
      <c r="F671" s="13" t="s">
        <v>20</v>
      </c>
      <c r="G671" s="15">
        <v>336.8</v>
      </c>
    </row>
    <row r="672" spans="1:11" x14ac:dyDescent="0.25">
      <c r="A672" s="29" t="s">
        <v>307</v>
      </c>
      <c r="B672" s="13" t="s">
        <v>44</v>
      </c>
      <c r="C672" s="13" t="s">
        <v>65</v>
      </c>
      <c r="D672" s="13"/>
      <c r="E672" s="13"/>
      <c r="F672" s="13"/>
      <c r="G672" s="15">
        <f>G673</f>
        <v>2533.9</v>
      </c>
    </row>
    <row r="673" spans="1:10" x14ac:dyDescent="0.25">
      <c r="A673" s="29" t="s">
        <v>307</v>
      </c>
      <c r="B673" s="13" t="s">
        <v>44</v>
      </c>
      <c r="C673" s="13" t="s">
        <v>65</v>
      </c>
      <c r="D673" s="13" t="s">
        <v>39</v>
      </c>
      <c r="E673" s="13" t="s">
        <v>308</v>
      </c>
      <c r="F673" s="13"/>
      <c r="G673" s="15">
        <f>G674</f>
        <v>2533.9</v>
      </c>
    </row>
    <row r="674" spans="1:10" x14ac:dyDescent="0.25">
      <c r="A674" s="29" t="s">
        <v>21</v>
      </c>
      <c r="B674" s="13" t="s">
        <v>44</v>
      </c>
      <c r="C674" s="13" t="s">
        <v>65</v>
      </c>
      <c r="D674" s="13" t="s">
        <v>39</v>
      </c>
      <c r="E674" s="13" t="s">
        <v>308</v>
      </c>
      <c r="F674" s="13" t="s">
        <v>22</v>
      </c>
      <c r="G674" s="15">
        <f>50+54.8+1517.3+852.9+58.9</f>
        <v>2533.9</v>
      </c>
      <c r="J674" s="98"/>
    </row>
    <row r="675" spans="1:10" ht="46.8" x14ac:dyDescent="0.25">
      <c r="A675" s="31" t="s">
        <v>419</v>
      </c>
      <c r="B675" s="13" t="s">
        <v>70</v>
      </c>
      <c r="C675" s="13"/>
      <c r="D675" s="13"/>
      <c r="E675" s="13"/>
      <c r="F675" s="13"/>
      <c r="G675" s="15">
        <f>SUM(G676)</f>
        <v>48819.899999999994</v>
      </c>
    </row>
    <row r="676" spans="1:10" ht="46.8" x14ac:dyDescent="0.25">
      <c r="A676" s="31" t="s">
        <v>420</v>
      </c>
      <c r="B676" s="13" t="s">
        <v>70</v>
      </c>
      <c r="C676" s="13" t="s">
        <v>58</v>
      </c>
      <c r="D676" s="13"/>
      <c r="E676" s="13"/>
      <c r="F676" s="13"/>
      <c r="G676" s="15">
        <f>SUM(G677)</f>
        <v>48819.899999999994</v>
      </c>
    </row>
    <row r="677" spans="1:10" x14ac:dyDescent="0.25">
      <c r="A677" s="31" t="s">
        <v>17</v>
      </c>
      <c r="B677" s="13" t="s">
        <v>70</v>
      </c>
      <c r="C677" s="13" t="s">
        <v>58</v>
      </c>
      <c r="D677" s="13" t="s">
        <v>39</v>
      </c>
      <c r="E677" s="13" t="s">
        <v>41</v>
      </c>
      <c r="F677" s="13"/>
      <c r="G677" s="15">
        <f>SUM(G678:G681)</f>
        <v>48819.899999999994</v>
      </c>
    </row>
    <row r="678" spans="1:10" ht="31.2" x14ac:dyDescent="0.25">
      <c r="A678" s="29" t="s">
        <v>18</v>
      </c>
      <c r="B678" s="13" t="s">
        <v>70</v>
      </c>
      <c r="C678" s="13" t="s">
        <v>58</v>
      </c>
      <c r="D678" s="13" t="s">
        <v>39</v>
      </c>
      <c r="E678" s="13" t="s">
        <v>41</v>
      </c>
      <c r="F678" s="13" t="s">
        <v>19</v>
      </c>
      <c r="G678" s="15">
        <v>48181.7</v>
      </c>
    </row>
    <row r="679" spans="1:10" ht="31.2" x14ac:dyDescent="0.25">
      <c r="A679" s="29" t="s">
        <v>115</v>
      </c>
      <c r="B679" s="13" t="s">
        <v>70</v>
      </c>
      <c r="C679" s="13" t="s">
        <v>58</v>
      </c>
      <c r="D679" s="13" t="s">
        <v>39</v>
      </c>
      <c r="E679" s="13" t="s">
        <v>41</v>
      </c>
      <c r="F679" s="13" t="s">
        <v>20</v>
      </c>
      <c r="G679" s="15">
        <v>634.20000000000005</v>
      </c>
    </row>
    <row r="680" spans="1:10" x14ac:dyDescent="0.25">
      <c r="A680" s="29" t="s">
        <v>117</v>
      </c>
      <c r="B680" s="13" t="s">
        <v>70</v>
      </c>
      <c r="C680" s="13" t="s">
        <v>58</v>
      </c>
      <c r="D680" s="13" t="s">
        <v>39</v>
      </c>
      <c r="E680" s="13" t="s">
        <v>41</v>
      </c>
      <c r="F680" s="13" t="s">
        <v>109</v>
      </c>
      <c r="G680" s="15"/>
    </row>
    <row r="681" spans="1:10" x14ac:dyDescent="0.25">
      <c r="A681" s="29" t="s">
        <v>21</v>
      </c>
      <c r="B681" s="13" t="s">
        <v>70</v>
      </c>
      <c r="C681" s="13" t="s">
        <v>58</v>
      </c>
      <c r="D681" s="13" t="s">
        <v>39</v>
      </c>
      <c r="E681" s="13" t="s">
        <v>41</v>
      </c>
      <c r="F681" s="13" t="s">
        <v>22</v>
      </c>
      <c r="G681" s="15">
        <v>4</v>
      </c>
    </row>
    <row r="682" spans="1:10" s="98" customFormat="1" ht="31.2" x14ac:dyDescent="0.25">
      <c r="A682" s="31" t="s">
        <v>422</v>
      </c>
      <c r="B682" s="13" t="s">
        <v>73</v>
      </c>
      <c r="C682" s="13"/>
      <c r="D682" s="13"/>
      <c r="E682" s="13"/>
      <c r="F682" s="13"/>
      <c r="G682" s="15">
        <f>SUM(G683)</f>
        <v>14017</v>
      </c>
    </row>
    <row r="683" spans="1:10" s="98" customFormat="1" ht="31.2" x14ac:dyDescent="0.25">
      <c r="A683" s="31" t="s">
        <v>423</v>
      </c>
      <c r="B683" s="13" t="s">
        <v>73</v>
      </c>
      <c r="C683" s="13" t="s">
        <v>58</v>
      </c>
      <c r="D683" s="13"/>
      <c r="E683" s="13"/>
      <c r="F683" s="13"/>
      <c r="G683" s="15">
        <f>SUM(G684)</f>
        <v>14017</v>
      </c>
    </row>
    <row r="684" spans="1:10" s="98" customFormat="1" x14ac:dyDescent="0.25">
      <c r="A684" s="31" t="s">
        <v>17</v>
      </c>
      <c r="B684" s="13" t="s">
        <v>73</v>
      </c>
      <c r="C684" s="13" t="s">
        <v>58</v>
      </c>
      <c r="D684" s="13" t="s">
        <v>39</v>
      </c>
      <c r="E684" s="13" t="s">
        <v>41</v>
      </c>
      <c r="F684" s="13"/>
      <c r="G684" s="15">
        <f>SUM(G685:G687)</f>
        <v>14017</v>
      </c>
    </row>
    <row r="685" spans="1:10" s="98" customFormat="1" ht="31.2" x14ac:dyDescent="0.25">
      <c r="A685" s="29" t="s">
        <v>18</v>
      </c>
      <c r="B685" s="13" t="s">
        <v>73</v>
      </c>
      <c r="C685" s="13" t="s">
        <v>58</v>
      </c>
      <c r="D685" s="13" t="s">
        <v>39</v>
      </c>
      <c r="E685" s="13" t="s">
        <v>41</v>
      </c>
      <c r="F685" s="13" t="s">
        <v>19</v>
      </c>
      <c r="G685" s="15">
        <v>13380</v>
      </c>
    </row>
    <row r="686" spans="1:10" s="98" customFormat="1" ht="31.2" x14ac:dyDescent="0.25">
      <c r="A686" s="29" t="s">
        <v>115</v>
      </c>
      <c r="B686" s="13" t="s">
        <v>73</v>
      </c>
      <c r="C686" s="13" t="s">
        <v>58</v>
      </c>
      <c r="D686" s="13" t="s">
        <v>39</v>
      </c>
      <c r="E686" s="13" t="s">
        <v>41</v>
      </c>
      <c r="F686" s="13" t="s">
        <v>20</v>
      </c>
      <c r="G686" s="15">
        <v>610</v>
      </c>
    </row>
    <row r="687" spans="1:10" s="98" customFormat="1" x14ac:dyDescent="0.25">
      <c r="A687" s="29" t="s">
        <v>21</v>
      </c>
      <c r="B687" s="13" t="s">
        <v>73</v>
      </c>
      <c r="C687" s="13" t="s">
        <v>58</v>
      </c>
      <c r="D687" s="13" t="s">
        <v>39</v>
      </c>
      <c r="E687" s="13" t="s">
        <v>41</v>
      </c>
      <c r="F687" s="13" t="s">
        <v>22</v>
      </c>
      <c r="G687" s="15">
        <v>27</v>
      </c>
    </row>
    <row r="688" spans="1:10" s="98" customFormat="1" x14ac:dyDescent="0.25">
      <c r="A688" s="29" t="s">
        <v>499</v>
      </c>
      <c r="B688" s="13" t="s">
        <v>504</v>
      </c>
      <c r="C688" s="13"/>
      <c r="D688" s="13"/>
      <c r="E688" s="13"/>
      <c r="F688" s="13"/>
      <c r="G688" s="15">
        <f>SUM(G689)</f>
        <v>54.7</v>
      </c>
    </row>
    <row r="689" spans="1:7" s="98" customFormat="1" x14ac:dyDescent="0.25">
      <c r="A689" s="28" t="s">
        <v>500</v>
      </c>
      <c r="B689" s="13" t="s">
        <v>504</v>
      </c>
      <c r="C689" s="13" t="s">
        <v>58</v>
      </c>
      <c r="D689" s="13"/>
      <c r="E689" s="13"/>
      <c r="F689" s="13"/>
      <c r="G689" s="15">
        <f>SUM(G691)</f>
        <v>54.7</v>
      </c>
    </row>
    <row r="690" spans="1:7" s="98" customFormat="1" ht="46.8" x14ac:dyDescent="0.25">
      <c r="A690" s="28" t="s">
        <v>501</v>
      </c>
      <c r="B690" s="13" t="s">
        <v>504</v>
      </c>
      <c r="C690" s="13" t="s">
        <v>58</v>
      </c>
      <c r="D690" s="13" t="s">
        <v>0</v>
      </c>
      <c r="E690" s="13"/>
      <c r="F690" s="13"/>
      <c r="G690" s="15">
        <f>SUM(G691)</f>
        <v>54.7</v>
      </c>
    </row>
    <row r="691" spans="1:7" s="98" customFormat="1" x14ac:dyDescent="0.25">
      <c r="A691" s="28" t="s">
        <v>502</v>
      </c>
      <c r="B691" s="13" t="s">
        <v>504</v>
      </c>
      <c r="C691" s="13" t="s">
        <v>58</v>
      </c>
      <c r="D691" s="13" t="s">
        <v>0</v>
      </c>
      <c r="E691" s="13" t="s">
        <v>505</v>
      </c>
      <c r="F691" s="13"/>
      <c r="G691" s="15">
        <f>SUM(G692)</f>
        <v>54.7</v>
      </c>
    </row>
    <row r="692" spans="1:7" s="98" customFormat="1" x14ac:dyDescent="0.25">
      <c r="A692" s="29" t="s">
        <v>503</v>
      </c>
      <c r="B692" s="13" t="s">
        <v>504</v>
      </c>
      <c r="C692" s="13" t="s">
        <v>58</v>
      </c>
      <c r="D692" s="13" t="s">
        <v>0</v>
      </c>
      <c r="E692" s="13" t="s">
        <v>505</v>
      </c>
      <c r="F692" s="13" t="s">
        <v>506</v>
      </c>
      <c r="G692" s="15">
        <v>54.7</v>
      </c>
    </row>
    <row r="693" spans="1:7" s="98" customFormat="1" x14ac:dyDescent="0.25">
      <c r="A693" s="29" t="s">
        <v>24</v>
      </c>
      <c r="B693" s="13" t="s">
        <v>497</v>
      </c>
      <c r="C693" s="13"/>
      <c r="D693" s="13"/>
      <c r="E693" s="13"/>
      <c r="F693" s="13"/>
      <c r="G693" s="15">
        <f>SUM(G694)</f>
        <v>5000</v>
      </c>
    </row>
    <row r="694" spans="1:7" s="98" customFormat="1" ht="31.2" x14ac:dyDescent="0.25">
      <c r="A694" s="29" t="s">
        <v>421</v>
      </c>
      <c r="B694" s="13" t="s">
        <v>497</v>
      </c>
      <c r="C694" s="13" t="s">
        <v>498</v>
      </c>
      <c r="D694" s="13" t="s">
        <v>39</v>
      </c>
      <c r="E694" s="13" t="s">
        <v>72</v>
      </c>
      <c r="F694" s="13"/>
      <c r="G694" s="15">
        <f>SUM(G695)</f>
        <v>5000</v>
      </c>
    </row>
    <row r="695" spans="1:7" s="98" customFormat="1" x14ac:dyDescent="0.25">
      <c r="A695" s="29" t="s">
        <v>21</v>
      </c>
      <c r="B695" s="13" t="s">
        <v>497</v>
      </c>
      <c r="C695" s="13" t="s">
        <v>498</v>
      </c>
      <c r="D695" s="13" t="s">
        <v>39</v>
      </c>
      <c r="E695" s="13" t="s">
        <v>72</v>
      </c>
      <c r="F695" s="13" t="s">
        <v>22</v>
      </c>
      <c r="G695" s="15">
        <v>5000</v>
      </c>
    </row>
    <row r="696" spans="1:7" s="98" customFormat="1" ht="33" customHeight="1" x14ac:dyDescent="0.25">
      <c r="A696" s="31" t="s">
        <v>424</v>
      </c>
      <c r="B696" s="13" t="s">
        <v>54</v>
      </c>
      <c r="C696" s="13"/>
      <c r="D696" s="13"/>
      <c r="E696" s="13"/>
      <c r="F696" s="13"/>
      <c r="G696" s="15">
        <f>SUM(G697)</f>
        <v>235.4</v>
      </c>
    </row>
    <row r="697" spans="1:7" s="98" customFormat="1" x14ac:dyDescent="0.25">
      <c r="A697" s="31" t="s">
        <v>36</v>
      </c>
      <c r="B697" s="13" t="s">
        <v>54</v>
      </c>
      <c r="C697" s="13" t="s">
        <v>58</v>
      </c>
      <c r="D697" s="13" t="s">
        <v>39</v>
      </c>
      <c r="E697" s="13"/>
      <c r="F697" s="13"/>
      <c r="G697" s="15">
        <f>SUM(G698)</f>
        <v>235.4</v>
      </c>
    </row>
    <row r="698" spans="1:7" s="98" customFormat="1" x14ac:dyDescent="0.25">
      <c r="A698" s="31" t="s">
        <v>6</v>
      </c>
      <c r="B698" s="13" t="s">
        <v>54</v>
      </c>
      <c r="C698" s="13" t="s">
        <v>58</v>
      </c>
      <c r="D698" s="13" t="s">
        <v>39</v>
      </c>
      <c r="E698" s="13" t="s">
        <v>55</v>
      </c>
      <c r="F698" s="13"/>
      <c r="G698" s="15">
        <f>SUM(G699:G699)</f>
        <v>235.4</v>
      </c>
    </row>
    <row r="699" spans="1:7" s="98" customFormat="1" ht="31.2" x14ac:dyDescent="0.25">
      <c r="A699" s="29" t="s">
        <v>115</v>
      </c>
      <c r="B699" s="13" t="s">
        <v>54</v>
      </c>
      <c r="C699" s="13" t="s">
        <v>58</v>
      </c>
      <c r="D699" s="13" t="s">
        <v>39</v>
      </c>
      <c r="E699" s="13" t="s">
        <v>55</v>
      </c>
      <c r="F699" s="13" t="s">
        <v>20</v>
      </c>
      <c r="G699" s="15">
        <v>235.4</v>
      </c>
    </row>
    <row r="700" spans="1:7" s="98" customFormat="1" ht="22.5" customHeight="1" x14ac:dyDescent="0.25">
      <c r="A700" s="114"/>
      <c r="B700" s="106"/>
      <c r="C700" s="106"/>
      <c r="D700" s="106"/>
      <c r="E700" s="106"/>
      <c r="F700" s="106"/>
      <c r="G700" s="117" t="s">
        <v>577</v>
      </c>
    </row>
    <row r="701" spans="1:7" s="98" customFormat="1" ht="3.6" customHeight="1" x14ac:dyDescent="0.25">
      <c r="A701" s="114"/>
      <c r="B701" s="106"/>
      <c r="C701" s="106"/>
      <c r="D701" s="106"/>
      <c r="E701" s="106"/>
      <c r="F701" s="106"/>
      <c r="G701" s="107"/>
    </row>
    <row r="702" spans="1:7" s="98" customFormat="1" ht="24" customHeight="1" x14ac:dyDescent="0.35">
      <c r="A702" s="127" t="s">
        <v>576</v>
      </c>
      <c r="B702" s="127"/>
      <c r="C702" s="108"/>
      <c r="D702" s="109"/>
      <c r="E702" s="110"/>
      <c r="F702" s="110"/>
      <c r="G702" s="110"/>
    </row>
    <row r="703" spans="1:7" s="98" customFormat="1" ht="18" customHeight="1" x14ac:dyDescent="0.35">
      <c r="A703" s="133" t="s">
        <v>574</v>
      </c>
      <c r="B703" s="133"/>
      <c r="C703" s="108"/>
      <c r="D703" s="109"/>
      <c r="E703" s="109"/>
      <c r="F703" s="109"/>
      <c r="G703" s="110"/>
    </row>
    <row r="704" spans="1:7" s="98" customFormat="1" ht="17.25" customHeight="1" x14ac:dyDescent="0.35">
      <c r="A704" s="134" t="s">
        <v>575</v>
      </c>
      <c r="B704" s="134"/>
      <c r="C704" s="108"/>
      <c r="D704" s="109"/>
      <c r="F704" s="135" t="s">
        <v>349</v>
      </c>
      <c r="G704" s="135"/>
    </row>
    <row r="705" spans="1:7" s="98" customFormat="1" ht="78.599999999999994" customHeight="1" x14ac:dyDescent="0.25">
      <c r="A705" s="115"/>
      <c r="B705" s="94"/>
      <c r="C705" s="95"/>
      <c r="D705" s="94"/>
      <c r="E705" s="94"/>
      <c r="F705" s="94"/>
      <c r="G705" s="96"/>
    </row>
    <row r="706" spans="1:7" s="98" customFormat="1" ht="33.6" customHeight="1" x14ac:dyDescent="0.25">
      <c r="A706" s="112"/>
      <c r="B706" s="94"/>
      <c r="C706" s="95"/>
      <c r="D706" s="94"/>
      <c r="E706" s="94"/>
      <c r="F706" s="94"/>
      <c r="G706" s="96"/>
    </row>
    <row r="707" spans="1:7" s="98" customFormat="1" ht="22.5" customHeight="1" x14ac:dyDescent="0.25">
      <c r="A707" s="112"/>
      <c r="B707" s="94"/>
      <c r="C707" s="95"/>
      <c r="D707" s="94"/>
      <c r="E707" s="94"/>
      <c r="F707" s="94"/>
      <c r="G707" s="96"/>
    </row>
    <row r="708" spans="1:7" s="98" customFormat="1" ht="21.75" customHeight="1" x14ac:dyDescent="0.25">
      <c r="A708" s="112"/>
      <c r="B708" s="94"/>
      <c r="C708" s="95"/>
      <c r="D708" s="94"/>
      <c r="E708" s="94"/>
      <c r="F708" s="94"/>
      <c r="G708" s="96"/>
    </row>
    <row r="709" spans="1:7" s="98" customFormat="1" ht="32.25" customHeight="1" x14ac:dyDescent="0.25">
      <c r="A709" s="112"/>
      <c r="B709" s="94"/>
      <c r="C709" s="95"/>
      <c r="D709" s="94"/>
      <c r="E709" s="94"/>
      <c r="F709" s="94"/>
      <c r="G709" s="96"/>
    </row>
    <row r="710" spans="1:7" s="98" customFormat="1" ht="19.2" customHeight="1" x14ac:dyDescent="0.25">
      <c r="A710" s="112"/>
      <c r="B710" s="94"/>
      <c r="C710" s="95"/>
      <c r="D710" s="94"/>
      <c r="E710" s="94"/>
      <c r="F710" s="94"/>
      <c r="G710" s="96"/>
    </row>
    <row r="711" spans="1:7" s="98" customFormat="1" x14ac:dyDescent="0.25">
      <c r="A711" s="112"/>
      <c r="B711" s="94"/>
      <c r="C711" s="95"/>
      <c r="D711" s="94"/>
      <c r="E711" s="94"/>
      <c r="F711" s="94"/>
      <c r="G711" s="96"/>
    </row>
    <row r="712" spans="1:7" s="98" customFormat="1" ht="33.75" customHeight="1" x14ac:dyDescent="0.25">
      <c r="A712" s="112"/>
      <c r="B712" s="94"/>
      <c r="C712" s="95"/>
      <c r="D712" s="94"/>
      <c r="E712" s="94"/>
      <c r="F712" s="94"/>
      <c r="G712" s="96"/>
    </row>
    <row r="713" spans="1:7" s="98" customFormat="1" ht="36.6" customHeight="1" x14ac:dyDescent="0.25">
      <c r="A713" s="112"/>
      <c r="B713" s="94"/>
      <c r="C713" s="95"/>
      <c r="D713" s="94"/>
      <c r="E713" s="94"/>
      <c r="F713" s="95"/>
      <c r="G713" s="96"/>
    </row>
    <row r="714" spans="1:7" s="98" customFormat="1" ht="15.6" customHeight="1" x14ac:dyDescent="0.25">
      <c r="A714" s="112"/>
      <c r="B714" s="94"/>
      <c r="C714" s="95"/>
      <c r="D714" s="94"/>
      <c r="E714" s="94"/>
      <c r="F714" s="95"/>
      <c r="G714" s="96"/>
    </row>
    <row r="715" spans="1:7" s="98" customFormat="1" ht="45.75" customHeight="1" x14ac:dyDescent="0.25">
      <c r="A715" s="112"/>
      <c r="B715" s="94"/>
      <c r="C715" s="95"/>
      <c r="D715" s="94"/>
      <c r="E715" s="94"/>
      <c r="F715" s="94"/>
      <c r="G715" s="96"/>
    </row>
    <row r="716" spans="1:7" s="98" customFormat="1" ht="33" customHeight="1" x14ac:dyDescent="0.25">
      <c r="A716" s="112"/>
      <c r="B716" s="94"/>
      <c r="C716" s="95"/>
      <c r="D716" s="94"/>
      <c r="E716" s="94"/>
      <c r="F716" s="95"/>
      <c r="G716" s="96"/>
    </row>
    <row r="717" spans="1:7" s="98" customFormat="1" ht="32.25" customHeight="1" x14ac:dyDescent="0.25">
      <c r="A717" s="112"/>
      <c r="B717" s="94"/>
      <c r="C717" s="95"/>
      <c r="D717" s="94"/>
      <c r="E717" s="94"/>
      <c r="F717" s="94"/>
      <c r="G717" s="96"/>
    </row>
    <row r="718" spans="1:7" ht="18.600000000000001" customHeight="1" x14ac:dyDescent="0.25"/>
    <row r="720" spans="1:7" ht="53.25" customHeight="1" x14ac:dyDescent="0.25"/>
    <row r="721" spans="2:9" ht="36" customHeight="1" x14ac:dyDescent="0.25"/>
    <row r="722" spans="2:9" ht="18" customHeight="1" x14ac:dyDescent="0.25"/>
    <row r="723" spans="2:9" ht="19.2" customHeight="1" x14ac:dyDescent="0.25">
      <c r="B723" s="97"/>
      <c r="C723" s="97"/>
      <c r="D723" s="97"/>
      <c r="E723" s="97"/>
      <c r="F723" s="95"/>
      <c r="G723" s="97"/>
    </row>
    <row r="724" spans="2:9" ht="21" customHeight="1" x14ac:dyDescent="0.25"/>
    <row r="725" spans="2:9" ht="36.75" customHeight="1" x14ac:dyDescent="0.25"/>
    <row r="726" spans="2:9" ht="21.6" customHeight="1" x14ac:dyDescent="0.25">
      <c r="B726" s="97"/>
      <c r="C726" s="97"/>
      <c r="D726" s="97"/>
      <c r="E726" s="97"/>
      <c r="F726" s="95"/>
      <c r="G726" s="97"/>
    </row>
    <row r="727" spans="2:9" ht="6.6" customHeight="1" x14ac:dyDescent="0.25"/>
    <row r="728" spans="2:9" ht="58.95" customHeight="1" x14ac:dyDescent="0.25"/>
    <row r="729" spans="2:9" ht="18" x14ac:dyDescent="0.35">
      <c r="H729" s="110"/>
      <c r="I729" s="110"/>
    </row>
    <row r="732" spans="2:9" ht="37.5" customHeight="1" x14ac:dyDescent="0.25"/>
    <row r="733" spans="2:9" ht="23.25" customHeight="1" x14ac:dyDescent="0.25">
      <c r="B733" s="97"/>
      <c r="C733" s="97"/>
      <c r="D733" s="97"/>
      <c r="E733" s="97"/>
      <c r="F733" s="95"/>
      <c r="G733" s="97"/>
    </row>
    <row r="735" spans="2:9" ht="24.75" customHeight="1" x14ac:dyDescent="0.25"/>
    <row r="737" spans="2:7" x14ac:dyDescent="0.25">
      <c r="B737" s="97"/>
      <c r="C737" s="97"/>
      <c r="D737" s="97"/>
      <c r="E737" s="97"/>
      <c r="G737" s="97"/>
    </row>
    <row r="738" spans="2:7" x14ac:dyDescent="0.25">
      <c r="B738" s="97"/>
      <c r="C738" s="97"/>
      <c r="D738" s="97"/>
      <c r="E738" s="97"/>
      <c r="G738" s="97"/>
    </row>
    <row r="739" spans="2:7" x14ac:dyDescent="0.25">
      <c r="B739" s="97"/>
      <c r="C739" s="97"/>
      <c r="D739" s="97"/>
      <c r="E739" s="97"/>
      <c r="G739" s="97"/>
    </row>
    <row r="740" spans="2:7" x14ac:dyDescent="0.25">
      <c r="B740" s="97"/>
      <c r="C740" s="97"/>
      <c r="D740" s="97"/>
      <c r="E740" s="97"/>
      <c r="G740" s="97"/>
    </row>
    <row r="741" spans="2:7" x14ac:dyDescent="0.25">
      <c r="B741" s="97"/>
      <c r="C741" s="97"/>
      <c r="D741" s="97"/>
      <c r="E741" s="97"/>
      <c r="G741" s="97"/>
    </row>
    <row r="742" spans="2:7" ht="21.75" customHeight="1" x14ac:dyDescent="0.25"/>
    <row r="744" spans="2:7" x14ac:dyDescent="0.25">
      <c r="B744" s="97"/>
      <c r="C744" s="97"/>
      <c r="D744" s="97"/>
      <c r="E744" s="97"/>
      <c r="F744" s="95"/>
      <c r="G744" s="97"/>
    </row>
    <row r="745" spans="2:7" ht="23.25" customHeight="1" x14ac:dyDescent="0.25">
      <c r="B745" s="97"/>
      <c r="C745" s="97"/>
      <c r="D745" s="97"/>
      <c r="E745" s="97"/>
      <c r="F745" s="95"/>
      <c r="G745" s="97"/>
    </row>
    <row r="746" spans="2:7" x14ac:dyDescent="0.25">
      <c r="B746" s="97"/>
      <c r="C746" s="97"/>
      <c r="D746" s="97"/>
      <c r="E746" s="97"/>
      <c r="F746" s="95"/>
      <c r="G746" s="97"/>
    </row>
    <row r="747" spans="2:7" x14ac:dyDescent="0.25">
      <c r="B747" s="97"/>
      <c r="C747" s="97"/>
      <c r="D747" s="97"/>
      <c r="E747" s="97"/>
      <c r="F747" s="95"/>
      <c r="G747" s="97"/>
    </row>
    <row r="748" spans="2:7" x14ac:dyDescent="0.25">
      <c r="B748" s="97"/>
      <c r="C748" s="97"/>
      <c r="D748" s="97"/>
      <c r="E748" s="97"/>
      <c r="F748" s="95"/>
      <c r="G748" s="97"/>
    </row>
    <row r="750" spans="2:7" x14ac:dyDescent="0.25">
      <c r="B750" s="97"/>
      <c r="C750" s="97"/>
      <c r="D750" s="97"/>
      <c r="E750" s="97"/>
      <c r="G750" s="97"/>
    </row>
    <row r="752" spans="2:7" ht="24" customHeight="1" x14ac:dyDescent="0.25"/>
    <row r="754" spans="2:7" x14ac:dyDescent="0.25">
      <c r="B754" s="97"/>
      <c r="C754" s="97"/>
      <c r="D754" s="97"/>
      <c r="E754" s="97"/>
      <c r="G754" s="97"/>
    </row>
    <row r="756" spans="2:7" x14ac:dyDescent="0.25">
      <c r="B756" s="97"/>
      <c r="C756" s="97"/>
      <c r="D756" s="97"/>
      <c r="E756" s="97"/>
      <c r="G756" s="97"/>
    </row>
    <row r="757" spans="2:7" x14ac:dyDescent="0.25">
      <c r="B757" s="97"/>
      <c r="C757" s="97"/>
      <c r="D757" s="97"/>
      <c r="E757" s="97"/>
      <c r="F757" s="95"/>
      <c r="G757" s="97"/>
    </row>
    <row r="758" spans="2:7" x14ac:dyDescent="0.25">
      <c r="B758" s="97"/>
      <c r="C758" s="97"/>
      <c r="D758" s="97"/>
      <c r="E758" s="97"/>
      <c r="G758" s="97"/>
    </row>
    <row r="759" spans="2:7" x14ac:dyDescent="0.25">
      <c r="B759" s="97"/>
      <c r="C759" s="97"/>
      <c r="D759" s="97"/>
      <c r="E759" s="97"/>
      <c r="G759" s="97"/>
    </row>
    <row r="761" spans="2:7" x14ac:dyDescent="0.25">
      <c r="B761" s="97"/>
      <c r="C761" s="97"/>
      <c r="D761" s="97"/>
      <c r="E761" s="97"/>
      <c r="F761" s="95"/>
      <c r="G761" s="97"/>
    </row>
    <row r="762" spans="2:7" x14ac:dyDescent="0.25">
      <c r="B762" s="97"/>
      <c r="C762" s="97"/>
      <c r="D762" s="97"/>
      <c r="E762" s="97"/>
      <c r="G762" s="97"/>
    </row>
    <row r="763" spans="2:7" ht="18.75" customHeight="1" x14ac:dyDescent="0.25">
      <c r="B763" s="97"/>
      <c r="C763" s="97"/>
      <c r="D763" s="97"/>
      <c r="E763" s="97"/>
      <c r="F763" s="95"/>
      <c r="G763" s="97"/>
    </row>
    <row r="764" spans="2:7" ht="18.75" customHeight="1" x14ac:dyDescent="0.25"/>
    <row r="765" spans="2:7" ht="15.75" customHeight="1" x14ac:dyDescent="0.25">
      <c r="B765" s="97"/>
      <c r="C765" s="97"/>
      <c r="D765" s="97"/>
      <c r="E765" s="97"/>
      <c r="F765" s="95"/>
      <c r="G765" s="97"/>
    </row>
    <row r="766" spans="2:7" ht="24" customHeight="1" x14ac:dyDescent="0.25">
      <c r="B766" s="97"/>
      <c r="C766" s="97"/>
      <c r="D766" s="97"/>
      <c r="E766" s="97"/>
      <c r="F766" s="95"/>
      <c r="G766" s="97"/>
    </row>
    <row r="767" spans="2:7" ht="18" customHeight="1" x14ac:dyDescent="0.25">
      <c r="B767" s="97"/>
      <c r="C767" s="97"/>
      <c r="D767" s="97"/>
      <c r="E767" s="97"/>
      <c r="G767" s="97"/>
    </row>
    <row r="769" spans="2:7" x14ac:dyDescent="0.25">
      <c r="B769" s="97"/>
      <c r="C769" s="97"/>
      <c r="D769" s="97"/>
      <c r="E769" s="97"/>
      <c r="F769" s="95"/>
      <c r="G769" s="97"/>
    </row>
    <row r="770" spans="2:7" x14ac:dyDescent="0.25">
      <c r="B770" s="97"/>
      <c r="C770" s="97"/>
      <c r="D770" s="97"/>
      <c r="E770" s="97"/>
      <c r="G770" s="97"/>
    </row>
    <row r="772" spans="2:7" x14ac:dyDescent="0.25">
      <c r="B772" s="97"/>
      <c r="C772" s="97"/>
      <c r="D772" s="97"/>
      <c r="E772" s="97"/>
      <c r="F772" s="95"/>
      <c r="G772" s="97"/>
    </row>
    <row r="773" spans="2:7" x14ac:dyDescent="0.25">
      <c r="B773" s="97"/>
      <c r="C773" s="97"/>
      <c r="D773" s="97"/>
      <c r="E773" s="97"/>
      <c r="F773" s="95"/>
      <c r="G773" s="97"/>
    </row>
    <row r="774" spans="2:7" x14ac:dyDescent="0.25">
      <c r="B774" s="97"/>
      <c r="C774" s="97"/>
      <c r="D774" s="97"/>
      <c r="E774" s="97"/>
      <c r="F774" s="95"/>
      <c r="G774" s="97"/>
    </row>
    <row r="775" spans="2:7" x14ac:dyDescent="0.25">
      <c r="B775" s="97"/>
      <c r="C775" s="97"/>
      <c r="D775" s="97"/>
      <c r="E775" s="97"/>
      <c r="G775" s="97"/>
    </row>
    <row r="776" spans="2:7" ht="48.75" customHeight="1" x14ac:dyDescent="0.25"/>
    <row r="777" spans="2:7" x14ac:dyDescent="0.25">
      <c r="B777" s="97"/>
      <c r="C777" s="97"/>
      <c r="D777" s="97"/>
      <c r="E777" s="97"/>
      <c r="F777" s="95"/>
      <c r="G777" s="97"/>
    </row>
    <row r="780" spans="2:7" ht="38.25" customHeight="1" x14ac:dyDescent="0.25">
      <c r="B780" s="97"/>
      <c r="C780" s="97"/>
      <c r="D780" s="97"/>
      <c r="E780" s="97"/>
      <c r="G780" s="97"/>
    </row>
    <row r="782" spans="2:7" ht="48" customHeight="1" x14ac:dyDescent="0.25">
      <c r="B782" s="97"/>
      <c r="C782" s="97"/>
      <c r="D782" s="97"/>
      <c r="E782" s="97"/>
      <c r="F782" s="95"/>
      <c r="G782" s="97"/>
    </row>
    <row r="783" spans="2:7" x14ac:dyDescent="0.25">
      <c r="B783" s="97"/>
      <c r="C783" s="97"/>
      <c r="D783" s="97"/>
      <c r="E783" s="97"/>
      <c r="G783" s="97"/>
    </row>
    <row r="784" spans="2:7" ht="51" customHeight="1" x14ac:dyDescent="0.25">
      <c r="B784" s="97"/>
      <c r="C784" s="97"/>
      <c r="D784" s="97"/>
      <c r="E784" s="97"/>
      <c r="F784" s="95"/>
      <c r="G784" s="97"/>
    </row>
    <row r="785" spans="2:7" ht="32.25" customHeight="1" x14ac:dyDescent="0.25"/>
    <row r="787" spans="2:7" x14ac:dyDescent="0.25">
      <c r="B787" s="97"/>
      <c r="C787" s="97"/>
      <c r="D787" s="97"/>
      <c r="E787" s="97"/>
      <c r="F787" s="95"/>
      <c r="G787" s="97"/>
    </row>
    <row r="788" spans="2:7" ht="48" customHeight="1" x14ac:dyDescent="0.25"/>
    <row r="789" spans="2:7" x14ac:dyDescent="0.25">
      <c r="B789" s="97"/>
      <c r="C789" s="97"/>
      <c r="D789" s="97"/>
      <c r="E789" s="97"/>
      <c r="F789" s="95"/>
      <c r="G789" s="97"/>
    </row>
    <row r="790" spans="2:7" x14ac:dyDescent="0.25">
      <c r="B790" s="97"/>
      <c r="C790" s="97"/>
      <c r="D790" s="97"/>
      <c r="E790" s="97"/>
      <c r="F790" s="95"/>
      <c r="G790" s="97"/>
    </row>
    <row r="791" spans="2:7" ht="18" customHeight="1" x14ac:dyDescent="0.25"/>
    <row r="792" spans="2:7" ht="50.25" customHeight="1" x14ac:dyDescent="0.25"/>
    <row r="793" spans="2:7" ht="47.25" customHeight="1" x14ac:dyDescent="0.25"/>
    <row r="795" spans="2:7" x14ac:dyDescent="0.25">
      <c r="B795" s="97"/>
      <c r="C795" s="97"/>
      <c r="D795" s="97"/>
      <c r="E795" s="97"/>
      <c r="G795" s="97"/>
    </row>
    <row r="796" spans="2:7" ht="51.75" customHeight="1" x14ac:dyDescent="0.25"/>
    <row r="797" spans="2:7" x14ac:dyDescent="0.25">
      <c r="B797" s="97"/>
      <c r="C797" s="97"/>
      <c r="D797" s="97"/>
      <c r="E797" s="97"/>
      <c r="G797" s="97"/>
    </row>
    <row r="799" spans="2:7" x14ac:dyDescent="0.25">
      <c r="B799" s="97"/>
      <c r="C799" s="97"/>
      <c r="D799" s="97"/>
      <c r="E799" s="97"/>
      <c r="G799" s="97"/>
    </row>
    <row r="801" spans="2:7" ht="50.25" customHeight="1" x14ac:dyDescent="0.25">
      <c r="B801" s="97"/>
      <c r="C801" s="97"/>
      <c r="D801" s="97"/>
      <c r="E801" s="97"/>
      <c r="G801" s="97"/>
    </row>
    <row r="802" spans="2:7" x14ac:dyDescent="0.25">
      <c r="B802" s="97"/>
      <c r="C802" s="97"/>
      <c r="D802" s="97"/>
      <c r="E802" s="97"/>
      <c r="F802" s="95"/>
      <c r="G802" s="97"/>
    </row>
    <row r="803" spans="2:7" ht="32.25" customHeight="1" x14ac:dyDescent="0.25"/>
    <row r="804" spans="2:7" x14ac:dyDescent="0.25">
      <c r="B804" s="97"/>
      <c r="C804" s="97"/>
      <c r="D804" s="97"/>
      <c r="E804" s="97"/>
      <c r="F804" s="95"/>
      <c r="G804" s="97"/>
    </row>
    <row r="805" spans="2:7" x14ac:dyDescent="0.25">
      <c r="B805" s="97"/>
      <c r="C805" s="97"/>
      <c r="D805" s="97"/>
      <c r="E805" s="97"/>
      <c r="G805" s="97"/>
    </row>
    <row r="806" spans="2:7" ht="53.25" customHeight="1" x14ac:dyDescent="0.25">
      <c r="B806" s="97"/>
      <c r="C806" s="97"/>
      <c r="D806" s="97"/>
      <c r="E806" s="97"/>
      <c r="F806" s="95"/>
      <c r="G806" s="97"/>
    </row>
    <row r="808" spans="2:7" ht="66" customHeight="1" x14ac:dyDescent="0.25">
      <c r="B808" s="97"/>
      <c r="C808" s="97"/>
      <c r="D808" s="97"/>
      <c r="E808" s="97"/>
      <c r="F808" s="95"/>
      <c r="G808" s="97"/>
    </row>
    <row r="809" spans="2:7" ht="51" customHeight="1" x14ac:dyDescent="0.25">
      <c r="B809" s="97"/>
      <c r="C809" s="97"/>
      <c r="D809" s="97"/>
      <c r="E809" s="97"/>
      <c r="F809" s="95"/>
      <c r="G809" s="97"/>
    </row>
    <row r="811" spans="2:7" x14ac:dyDescent="0.25">
      <c r="B811" s="97"/>
      <c r="C811" s="97"/>
      <c r="D811" s="97"/>
      <c r="E811" s="97"/>
      <c r="F811" s="95"/>
      <c r="G811" s="97"/>
    </row>
    <row r="812" spans="2:7" x14ac:dyDescent="0.25">
      <c r="B812" s="97"/>
      <c r="C812" s="97"/>
      <c r="D812" s="97"/>
      <c r="E812" s="97"/>
      <c r="F812" s="95"/>
      <c r="G812" s="97"/>
    </row>
    <row r="819" spans="2:7" x14ac:dyDescent="0.25">
      <c r="B819" s="97"/>
      <c r="C819" s="97"/>
      <c r="D819" s="97"/>
      <c r="E819" s="97"/>
      <c r="F819" s="95"/>
      <c r="G819" s="97"/>
    </row>
    <row r="821" spans="2:7" ht="115.5" customHeight="1" x14ac:dyDescent="0.25">
      <c r="B821" s="97"/>
      <c r="C821" s="97"/>
      <c r="D821" s="97"/>
      <c r="E821" s="97"/>
      <c r="G821" s="97"/>
    </row>
    <row r="822" spans="2:7" x14ac:dyDescent="0.25">
      <c r="B822" s="97"/>
      <c r="C822" s="97"/>
      <c r="D822" s="97"/>
      <c r="E822" s="97"/>
      <c r="G822" s="97"/>
    </row>
    <row r="823" spans="2:7" ht="131.25" customHeight="1" x14ac:dyDescent="0.25">
      <c r="B823" s="97"/>
      <c r="C823" s="97"/>
      <c r="D823" s="97"/>
      <c r="E823" s="97"/>
      <c r="G823" s="97"/>
    </row>
    <row r="824" spans="2:7" x14ac:dyDescent="0.25">
      <c r="B824" s="97"/>
      <c r="C824" s="97"/>
      <c r="D824" s="97"/>
      <c r="E824" s="97"/>
      <c r="G824" s="97"/>
    </row>
    <row r="825" spans="2:7" ht="38.25" customHeight="1" x14ac:dyDescent="0.25"/>
    <row r="827" spans="2:7" ht="78" customHeight="1" x14ac:dyDescent="0.25"/>
    <row r="828" spans="2:7" ht="22.5" customHeight="1" x14ac:dyDescent="0.25">
      <c r="B828" s="97"/>
      <c r="C828" s="97"/>
      <c r="D828" s="97"/>
      <c r="E828" s="97"/>
      <c r="F828" s="95"/>
      <c r="G828" s="97"/>
    </row>
    <row r="829" spans="2:7" x14ac:dyDescent="0.25">
      <c r="B829" s="97"/>
      <c r="C829" s="97"/>
      <c r="D829" s="97"/>
      <c r="E829" s="97"/>
      <c r="F829" s="95"/>
      <c r="G829" s="97"/>
    </row>
    <row r="830" spans="2:7" ht="24" customHeight="1" x14ac:dyDescent="0.25">
      <c r="B830" s="97"/>
      <c r="C830" s="97"/>
      <c r="D830" s="97"/>
      <c r="E830" s="97"/>
      <c r="F830" s="95"/>
      <c r="G830" s="97"/>
    </row>
    <row r="831" spans="2:7" ht="66" customHeight="1" x14ac:dyDescent="0.25">
      <c r="B831" s="97"/>
      <c r="C831" s="97"/>
      <c r="D831" s="97"/>
      <c r="E831" s="97"/>
      <c r="F831" s="95"/>
      <c r="G831" s="97"/>
    </row>
    <row r="835" spans="2:7" x14ac:dyDescent="0.25">
      <c r="B835" s="97"/>
      <c r="C835" s="97"/>
      <c r="D835" s="97"/>
      <c r="E835" s="97"/>
      <c r="F835" s="95"/>
      <c r="G835" s="97"/>
    </row>
    <row r="836" spans="2:7" x14ac:dyDescent="0.25">
      <c r="B836" s="97"/>
      <c r="C836" s="97"/>
      <c r="D836" s="97"/>
      <c r="E836" s="97"/>
      <c r="F836" s="95"/>
      <c r="G836" s="97"/>
    </row>
    <row r="838" spans="2:7" ht="18" customHeight="1" x14ac:dyDescent="0.25"/>
    <row r="839" spans="2:7" x14ac:dyDescent="0.25">
      <c r="B839" s="97"/>
      <c r="C839" s="97"/>
      <c r="D839" s="97"/>
      <c r="E839" s="97"/>
      <c r="G839" s="97"/>
    </row>
    <row r="846" spans="2:7" x14ac:dyDescent="0.25">
      <c r="B846" s="97"/>
      <c r="C846" s="97"/>
      <c r="D846" s="97"/>
      <c r="E846" s="97"/>
      <c r="F846" s="95"/>
      <c r="G846" s="97"/>
    </row>
    <row r="847" spans="2:7" ht="22.5" customHeight="1" x14ac:dyDescent="0.25"/>
    <row r="848" spans="2:7" ht="48" customHeight="1" x14ac:dyDescent="0.25"/>
    <row r="849" spans="2:7" ht="21" customHeight="1" x14ac:dyDescent="0.25">
      <c r="B849" s="97"/>
      <c r="C849" s="97"/>
      <c r="D849" s="97"/>
      <c r="E849" s="97"/>
      <c r="G849" s="97"/>
    </row>
    <row r="850" spans="2:7" ht="51" customHeight="1" x14ac:dyDescent="0.25"/>
    <row r="853" spans="2:7" x14ac:dyDescent="0.25">
      <c r="B853" s="97"/>
      <c r="C853" s="97"/>
      <c r="D853" s="97"/>
      <c r="E853" s="97"/>
      <c r="G853" s="97"/>
    </row>
    <row r="854" spans="2:7" ht="28.5" customHeight="1" x14ac:dyDescent="0.25"/>
    <row r="855" spans="2:7" ht="23.25" customHeight="1" x14ac:dyDescent="0.25"/>
    <row r="856" spans="2:7" x14ac:dyDescent="0.25">
      <c r="B856" s="97"/>
      <c r="C856" s="97"/>
      <c r="D856" s="97"/>
      <c r="E856" s="97"/>
      <c r="F856" s="95"/>
      <c r="G856" s="97"/>
    </row>
    <row r="857" spans="2:7" x14ac:dyDescent="0.25">
      <c r="B857" s="97"/>
      <c r="C857" s="97"/>
      <c r="D857" s="97"/>
      <c r="E857" s="97"/>
      <c r="G857" s="97"/>
    </row>
    <row r="860" spans="2:7" x14ac:dyDescent="0.25">
      <c r="B860" s="97"/>
      <c r="C860" s="97"/>
      <c r="D860" s="97"/>
      <c r="E860" s="97"/>
      <c r="F860" s="95"/>
      <c r="G860" s="97"/>
    </row>
    <row r="862" spans="2:7" x14ac:dyDescent="0.25">
      <c r="B862" s="97"/>
      <c r="C862" s="97"/>
      <c r="D862" s="97"/>
      <c r="E862" s="97"/>
      <c r="G862" s="97"/>
    </row>
    <row r="864" spans="2:7" x14ac:dyDescent="0.25">
      <c r="B864" s="97"/>
      <c r="C864" s="97"/>
      <c r="D864" s="97"/>
      <c r="E864" s="97"/>
      <c r="F864" s="95"/>
      <c r="G864" s="97"/>
    </row>
    <row r="865" spans="2:7" ht="27" customHeight="1" x14ac:dyDescent="0.25"/>
    <row r="867" spans="2:7" x14ac:dyDescent="0.25">
      <c r="B867" s="97"/>
      <c r="C867" s="97"/>
      <c r="D867" s="97"/>
      <c r="E867" s="97"/>
      <c r="G867" s="97"/>
    </row>
    <row r="869" spans="2:7" x14ac:dyDescent="0.25">
      <c r="B869" s="97"/>
      <c r="C869" s="97"/>
      <c r="D869" s="97"/>
      <c r="E869" s="97"/>
      <c r="F869" s="95"/>
      <c r="G869" s="97"/>
    </row>
    <row r="872" spans="2:7" x14ac:dyDescent="0.25">
      <c r="B872" s="97"/>
      <c r="C872" s="97"/>
      <c r="D872" s="97"/>
      <c r="E872" s="97"/>
      <c r="G872" s="97"/>
    </row>
    <row r="874" spans="2:7" x14ac:dyDescent="0.25">
      <c r="B874" s="97"/>
      <c r="C874" s="97"/>
      <c r="D874" s="97"/>
      <c r="E874" s="97"/>
      <c r="F874" s="95"/>
      <c r="G874" s="97"/>
    </row>
    <row r="875" spans="2:7" ht="53.25" customHeight="1" x14ac:dyDescent="0.25">
      <c r="B875" s="97"/>
      <c r="C875" s="97"/>
      <c r="D875" s="97"/>
      <c r="E875" s="97"/>
      <c r="G875" s="97"/>
    </row>
    <row r="877" spans="2:7" x14ac:dyDescent="0.25">
      <c r="B877" s="97"/>
      <c r="C877" s="97"/>
      <c r="D877" s="97"/>
      <c r="E877" s="97"/>
      <c r="G877" s="97"/>
    </row>
    <row r="879" spans="2:7" ht="48" customHeight="1" x14ac:dyDescent="0.25">
      <c r="B879" s="97"/>
      <c r="C879" s="97"/>
      <c r="D879" s="97"/>
      <c r="E879" s="97"/>
      <c r="F879" s="95"/>
      <c r="G879" s="97"/>
    </row>
    <row r="880" spans="2:7" x14ac:dyDescent="0.25">
      <c r="B880" s="97"/>
      <c r="C880" s="97"/>
      <c r="D880" s="97"/>
      <c r="E880" s="97"/>
      <c r="G880" s="97"/>
    </row>
    <row r="881" spans="2:7" x14ac:dyDescent="0.25">
      <c r="B881" s="97"/>
      <c r="C881" s="97"/>
      <c r="D881" s="97"/>
      <c r="E881" s="97"/>
      <c r="G881" s="97"/>
    </row>
    <row r="882" spans="2:7" x14ac:dyDescent="0.25">
      <c r="B882" s="97"/>
      <c r="C882" s="97"/>
      <c r="D882" s="97"/>
      <c r="E882" s="97"/>
      <c r="F882" s="95"/>
      <c r="G882" s="97"/>
    </row>
    <row r="883" spans="2:7" ht="19.5" customHeight="1" x14ac:dyDescent="0.25"/>
    <row r="884" spans="2:7" x14ac:dyDescent="0.25">
      <c r="B884" s="97"/>
      <c r="C884" s="97"/>
      <c r="D884" s="97"/>
      <c r="E884" s="97"/>
      <c r="F884" s="95"/>
      <c r="G884" s="97"/>
    </row>
    <row r="887" spans="2:7" x14ac:dyDescent="0.25">
      <c r="B887" s="97"/>
      <c r="C887" s="97"/>
      <c r="D887" s="97"/>
      <c r="E887" s="97"/>
      <c r="F887" s="95"/>
      <c r="G887" s="97"/>
    </row>
    <row r="888" spans="2:7" ht="50.25" customHeight="1" x14ac:dyDescent="0.25">
      <c r="B888" s="97"/>
      <c r="C888" s="97"/>
      <c r="D888" s="97"/>
      <c r="E888" s="97"/>
      <c r="F888" s="95"/>
      <c r="G888" s="97"/>
    </row>
    <row r="889" spans="2:7" x14ac:dyDescent="0.25">
      <c r="B889" s="97"/>
      <c r="C889" s="97"/>
      <c r="D889" s="97"/>
      <c r="E889" s="97"/>
      <c r="G889" s="97"/>
    </row>
    <row r="893" spans="2:7" ht="48.75" customHeight="1" x14ac:dyDescent="0.25">
      <c r="B893" s="97"/>
      <c r="C893" s="97"/>
      <c r="D893" s="97"/>
      <c r="E893" s="97"/>
      <c r="G893" s="97"/>
    </row>
    <row r="896" spans="2:7" x14ac:dyDescent="0.25">
      <c r="B896" s="97"/>
      <c r="C896" s="97"/>
      <c r="D896" s="97"/>
      <c r="E896" s="97"/>
      <c r="F896" s="95"/>
      <c r="G896" s="97"/>
    </row>
    <row r="898" spans="2:7" ht="54.75" customHeight="1" x14ac:dyDescent="0.25"/>
    <row r="900" spans="2:7" x14ac:dyDescent="0.25">
      <c r="B900" s="97"/>
      <c r="C900" s="97"/>
      <c r="D900" s="97"/>
      <c r="E900" s="97"/>
      <c r="F900" s="95"/>
      <c r="G900" s="97"/>
    </row>
    <row r="901" spans="2:7" ht="36.75" customHeight="1" x14ac:dyDescent="0.25">
      <c r="B901" s="97"/>
      <c r="C901" s="97"/>
      <c r="D901" s="97"/>
      <c r="E901" s="97"/>
      <c r="G901" s="97"/>
    </row>
    <row r="903" spans="2:7" ht="49.5" customHeight="1" x14ac:dyDescent="0.25">
      <c r="B903" s="97"/>
      <c r="C903" s="97"/>
      <c r="D903" s="97"/>
      <c r="E903" s="97"/>
      <c r="G903" s="97"/>
    </row>
    <row r="904" spans="2:7" x14ac:dyDescent="0.25">
      <c r="B904" s="97"/>
      <c r="C904" s="97"/>
      <c r="D904" s="97"/>
      <c r="E904" s="97"/>
      <c r="G904" s="97"/>
    </row>
    <row r="905" spans="2:7" x14ac:dyDescent="0.25">
      <c r="B905" s="97"/>
      <c r="C905" s="97"/>
      <c r="D905" s="97"/>
      <c r="E905" s="97"/>
      <c r="G905" s="97"/>
    </row>
    <row r="906" spans="2:7" ht="32.25" customHeight="1" x14ac:dyDescent="0.25">
      <c r="B906" s="97"/>
      <c r="C906" s="97"/>
      <c r="D906" s="97"/>
      <c r="E906" s="97"/>
      <c r="G906" s="97"/>
    </row>
    <row r="907" spans="2:7" ht="51" customHeight="1" x14ac:dyDescent="0.25"/>
    <row r="908" spans="2:7" x14ac:dyDescent="0.25">
      <c r="B908" s="97"/>
      <c r="C908" s="97"/>
      <c r="D908" s="97"/>
      <c r="E908" s="97"/>
      <c r="F908" s="95"/>
      <c r="G908" s="97"/>
    </row>
    <row r="910" spans="2:7" x14ac:dyDescent="0.25">
      <c r="B910" s="97"/>
      <c r="C910" s="97"/>
      <c r="D910" s="97"/>
      <c r="E910" s="97"/>
      <c r="F910" s="95"/>
      <c r="G910" s="97"/>
    </row>
    <row r="911" spans="2:7" x14ac:dyDescent="0.25">
      <c r="B911" s="97"/>
      <c r="C911" s="97"/>
      <c r="D911" s="97"/>
      <c r="E911" s="97"/>
      <c r="F911" s="95"/>
      <c r="G911" s="97"/>
    </row>
    <row r="912" spans="2:7" x14ac:dyDescent="0.25">
      <c r="B912" s="97"/>
      <c r="C912" s="97"/>
      <c r="D912" s="97"/>
      <c r="E912" s="97"/>
      <c r="F912" s="95"/>
      <c r="G912" s="97"/>
    </row>
    <row r="913" spans="2:7" x14ac:dyDescent="0.25">
      <c r="B913" s="97"/>
      <c r="C913" s="97"/>
      <c r="D913" s="97"/>
      <c r="E913" s="97"/>
      <c r="F913" s="95"/>
      <c r="G913" s="97"/>
    </row>
    <row r="915" spans="2:7" ht="50.25" customHeight="1" x14ac:dyDescent="0.25">
      <c r="B915" s="97"/>
      <c r="C915" s="97"/>
      <c r="D915" s="97"/>
      <c r="E915" s="97"/>
      <c r="F915" s="95"/>
      <c r="G915" s="97"/>
    </row>
    <row r="917" spans="2:7" x14ac:dyDescent="0.25">
      <c r="B917" s="97"/>
      <c r="C917" s="97"/>
      <c r="D917" s="97"/>
      <c r="E917" s="97"/>
      <c r="F917" s="95"/>
      <c r="G917" s="97"/>
    </row>
    <row r="918" spans="2:7" x14ac:dyDescent="0.25">
      <c r="B918" s="97"/>
      <c r="C918" s="97"/>
      <c r="D918" s="97"/>
      <c r="E918" s="97"/>
      <c r="F918" s="95"/>
      <c r="G918" s="97"/>
    </row>
    <row r="919" spans="2:7" ht="36" customHeight="1" x14ac:dyDescent="0.25">
      <c r="B919" s="97"/>
      <c r="C919" s="97"/>
      <c r="D919" s="97"/>
      <c r="E919" s="97"/>
      <c r="G919" s="97"/>
    </row>
    <row r="920" spans="2:7" x14ac:dyDescent="0.25">
      <c r="B920" s="97"/>
      <c r="C920" s="97"/>
      <c r="D920" s="97"/>
      <c r="E920" s="97"/>
      <c r="F920" s="95"/>
      <c r="G920" s="97"/>
    </row>
    <row r="921" spans="2:7" x14ac:dyDescent="0.25">
      <c r="B921" s="97"/>
      <c r="C921" s="97"/>
      <c r="D921" s="97"/>
      <c r="E921" s="97"/>
      <c r="G921" s="97"/>
    </row>
    <row r="924" spans="2:7" x14ac:dyDescent="0.25">
      <c r="B924" s="97"/>
      <c r="C924" s="97"/>
      <c r="D924" s="97"/>
      <c r="E924" s="97"/>
      <c r="G924" s="97"/>
    </row>
    <row r="925" spans="2:7" x14ac:dyDescent="0.25">
      <c r="B925" s="97"/>
      <c r="C925" s="97"/>
      <c r="D925" s="97"/>
      <c r="E925" s="97"/>
      <c r="G925" s="97"/>
    </row>
    <row r="926" spans="2:7" x14ac:dyDescent="0.25">
      <c r="B926" s="97"/>
      <c r="C926" s="97"/>
      <c r="D926" s="97"/>
      <c r="E926" s="97"/>
      <c r="F926" s="95"/>
      <c r="G926" s="97"/>
    </row>
    <row r="927" spans="2:7" ht="24" customHeight="1" x14ac:dyDescent="0.25">
      <c r="B927" s="97"/>
      <c r="C927" s="97"/>
      <c r="D927" s="97"/>
      <c r="E927" s="97"/>
      <c r="G927" s="97"/>
    </row>
    <row r="928" spans="2:7" x14ac:dyDescent="0.25">
      <c r="B928" s="97"/>
      <c r="C928" s="97"/>
      <c r="D928" s="97"/>
      <c r="E928" s="97"/>
      <c r="F928" s="95"/>
      <c r="G928" s="97"/>
    </row>
    <row r="929" spans="2:7" ht="113.25" customHeight="1" x14ac:dyDescent="0.25">
      <c r="B929" s="97"/>
      <c r="C929" s="97"/>
      <c r="D929" s="97"/>
      <c r="E929" s="97"/>
      <c r="G929" s="97"/>
    </row>
    <row r="930" spans="2:7" ht="27.75" customHeight="1" x14ac:dyDescent="0.25"/>
    <row r="931" spans="2:7" ht="51.75" customHeight="1" x14ac:dyDescent="0.25">
      <c r="B931" s="97"/>
      <c r="C931" s="97"/>
      <c r="D931" s="97"/>
      <c r="E931" s="97"/>
      <c r="F931" s="95"/>
      <c r="G931" s="97"/>
    </row>
    <row r="932" spans="2:7" ht="47.25" customHeight="1" x14ac:dyDescent="0.25">
      <c r="B932" s="97"/>
      <c r="C932" s="97"/>
      <c r="D932" s="97"/>
      <c r="E932" s="97"/>
      <c r="F932" s="95"/>
      <c r="G932" s="97"/>
    </row>
    <row r="933" spans="2:7" x14ac:dyDescent="0.25">
      <c r="B933" s="97"/>
      <c r="C933" s="97"/>
      <c r="D933" s="97"/>
      <c r="E933" s="97"/>
      <c r="F933" s="95"/>
      <c r="G933" s="97"/>
    </row>
    <row r="934" spans="2:7" ht="37.5" customHeight="1" x14ac:dyDescent="0.25">
      <c r="B934" s="97"/>
      <c r="C934" s="97"/>
      <c r="D934" s="97"/>
      <c r="E934" s="97"/>
      <c r="F934" s="95"/>
      <c r="G934" s="97"/>
    </row>
    <row r="935" spans="2:7" x14ac:dyDescent="0.25">
      <c r="B935" s="97"/>
      <c r="C935" s="97"/>
      <c r="D935" s="97"/>
      <c r="E935" s="97"/>
      <c r="F935" s="95"/>
      <c r="G935" s="97"/>
    </row>
    <row r="936" spans="2:7" ht="50.25" customHeight="1" x14ac:dyDescent="0.25">
      <c r="B936" s="97"/>
      <c r="C936" s="97"/>
      <c r="D936" s="97"/>
      <c r="E936" s="97"/>
      <c r="F936" s="95"/>
      <c r="G936" s="97"/>
    </row>
    <row r="937" spans="2:7" ht="48" customHeight="1" x14ac:dyDescent="0.25"/>
    <row r="938" spans="2:7" x14ac:dyDescent="0.25">
      <c r="B938" s="97"/>
      <c r="C938" s="97"/>
      <c r="D938" s="97"/>
      <c r="E938" s="97"/>
      <c r="F938" s="95"/>
      <c r="G938" s="97"/>
    </row>
    <row r="939" spans="2:7" ht="34.5" customHeight="1" x14ac:dyDescent="0.25"/>
    <row r="940" spans="2:7" x14ac:dyDescent="0.25">
      <c r="B940" s="97"/>
      <c r="C940" s="97"/>
      <c r="D940" s="97"/>
      <c r="E940" s="97"/>
      <c r="F940" s="95"/>
      <c r="G940" s="97"/>
    </row>
    <row r="941" spans="2:7" x14ac:dyDescent="0.25">
      <c r="B941" s="97"/>
      <c r="C941" s="97"/>
      <c r="D941" s="97"/>
      <c r="E941" s="97"/>
      <c r="F941" s="95"/>
      <c r="G941" s="97"/>
    </row>
    <row r="942" spans="2:7" x14ac:dyDescent="0.25">
      <c r="B942" s="97"/>
      <c r="C942" s="97"/>
      <c r="D942" s="97"/>
      <c r="E942" s="97"/>
      <c r="G942" s="97"/>
    </row>
    <row r="943" spans="2:7" x14ac:dyDescent="0.25">
      <c r="B943" s="97"/>
      <c r="C943" s="97"/>
      <c r="D943" s="97"/>
      <c r="E943" s="97"/>
      <c r="F943" s="95"/>
      <c r="G943" s="97"/>
    </row>
    <row r="945" spans="2:7" ht="53.25" customHeight="1" x14ac:dyDescent="0.25"/>
    <row r="946" spans="2:7" x14ac:dyDescent="0.25">
      <c r="B946" s="97"/>
      <c r="C946" s="97"/>
      <c r="D946" s="97"/>
      <c r="E946" s="97"/>
      <c r="G946" s="97"/>
    </row>
    <row r="947" spans="2:7" ht="36.75" customHeight="1" x14ac:dyDescent="0.25"/>
    <row r="949" spans="2:7" x14ac:dyDescent="0.25">
      <c r="B949" s="97"/>
      <c r="C949" s="97"/>
      <c r="D949" s="97"/>
      <c r="E949" s="97"/>
      <c r="F949" s="95"/>
      <c r="G949" s="97"/>
    </row>
    <row r="950" spans="2:7" ht="53.25" customHeight="1" x14ac:dyDescent="0.25"/>
    <row r="951" spans="2:7" ht="38.25" customHeight="1" x14ac:dyDescent="0.25"/>
    <row r="952" spans="2:7" ht="112.5" customHeight="1" x14ac:dyDescent="0.25"/>
    <row r="953" spans="2:7" ht="24" customHeight="1" x14ac:dyDescent="0.25">
      <c r="B953" s="97"/>
      <c r="C953" s="97"/>
      <c r="D953" s="97"/>
      <c r="E953" s="97"/>
      <c r="F953" s="95"/>
      <c r="G953" s="97"/>
    </row>
    <row r="954" spans="2:7" ht="52.5" customHeight="1" x14ac:dyDescent="0.25">
      <c r="B954" s="97"/>
      <c r="C954" s="97"/>
      <c r="D954" s="97"/>
      <c r="E954" s="97"/>
      <c r="G954" s="97"/>
    </row>
    <row r="955" spans="2:7" ht="51" customHeight="1" x14ac:dyDescent="0.25"/>
    <row r="957" spans="2:7" ht="33" customHeight="1" x14ac:dyDescent="0.25"/>
    <row r="959" spans="2:7" ht="47.25" customHeight="1" x14ac:dyDescent="0.25"/>
    <row r="960" spans="2:7" ht="54.75" customHeight="1" x14ac:dyDescent="0.25">
      <c r="B960" s="97"/>
      <c r="C960" s="97"/>
      <c r="D960" s="97"/>
      <c r="E960" s="97"/>
      <c r="F960" s="95"/>
      <c r="G960" s="97"/>
    </row>
    <row r="961" spans="2:7" x14ac:dyDescent="0.25">
      <c r="B961" s="97"/>
      <c r="C961" s="97"/>
      <c r="D961" s="97"/>
      <c r="E961" s="97"/>
      <c r="F961" s="95"/>
      <c r="G961" s="97"/>
    </row>
    <row r="962" spans="2:7" ht="42.75" customHeight="1" x14ac:dyDescent="0.25"/>
    <row r="963" spans="2:7" x14ac:dyDescent="0.25">
      <c r="B963" s="97"/>
      <c r="C963" s="97"/>
      <c r="D963" s="97"/>
      <c r="E963" s="97"/>
      <c r="G963" s="97"/>
    </row>
    <row r="965" spans="2:7" x14ac:dyDescent="0.25">
      <c r="B965" s="97"/>
      <c r="C965" s="97"/>
      <c r="D965" s="97"/>
      <c r="E965" s="97"/>
      <c r="G965" s="97"/>
    </row>
    <row r="966" spans="2:7" x14ac:dyDescent="0.25">
      <c r="B966" s="97"/>
      <c r="C966" s="97"/>
      <c r="D966" s="97"/>
      <c r="E966" s="97"/>
      <c r="G966" s="97"/>
    </row>
    <row r="968" spans="2:7" ht="50.25" customHeight="1" x14ac:dyDescent="0.25">
      <c r="B968" s="97"/>
      <c r="C968" s="97"/>
      <c r="D968" s="97"/>
      <c r="E968" s="97"/>
      <c r="F968" s="95"/>
      <c r="G968" s="97"/>
    </row>
    <row r="970" spans="2:7" x14ac:dyDescent="0.25">
      <c r="B970" s="97"/>
      <c r="C970" s="97"/>
      <c r="D970" s="97"/>
      <c r="E970" s="97"/>
      <c r="F970" s="95"/>
      <c r="G970" s="97"/>
    </row>
    <row r="972" spans="2:7" ht="52.5" customHeight="1" x14ac:dyDescent="0.25">
      <c r="B972" s="97"/>
      <c r="C972" s="97"/>
      <c r="D972" s="97"/>
      <c r="E972" s="97"/>
      <c r="F972" s="95"/>
      <c r="G972" s="97"/>
    </row>
    <row r="973" spans="2:7" x14ac:dyDescent="0.25">
      <c r="B973" s="97"/>
      <c r="C973" s="97"/>
      <c r="D973" s="97"/>
      <c r="E973" s="97"/>
      <c r="F973" s="95"/>
      <c r="G973" s="97"/>
    </row>
    <row r="976" spans="2:7" x14ac:dyDescent="0.25">
      <c r="B976" s="97"/>
      <c r="C976" s="97"/>
      <c r="D976" s="97"/>
      <c r="E976" s="97"/>
      <c r="G976" s="97"/>
    </row>
    <row r="979" spans="2:7" ht="79.5" customHeight="1" x14ac:dyDescent="0.25">
      <c r="B979" s="97"/>
      <c r="C979" s="97"/>
      <c r="D979" s="97"/>
      <c r="E979" s="97"/>
      <c r="F979" s="95"/>
      <c r="G979" s="97"/>
    </row>
    <row r="980" spans="2:7" ht="27.75" customHeight="1" x14ac:dyDescent="0.25"/>
    <row r="982" spans="2:7" x14ac:dyDescent="0.25">
      <c r="B982" s="97"/>
      <c r="C982" s="97"/>
      <c r="D982" s="97"/>
      <c r="E982" s="97"/>
      <c r="G982" s="97"/>
    </row>
    <row r="983" spans="2:7" x14ac:dyDescent="0.25">
      <c r="B983" s="97"/>
      <c r="C983" s="97"/>
      <c r="D983" s="97"/>
      <c r="E983" s="97"/>
      <c r="F983" s="95"/>
      <c r="G983" s="97"/>
    </row>
    <row r="985" spans="2:7" x14ac:dyDescent="0.25">
      <c r="B985" s="97"/>
      <c r="C985" s="97"/>
      <c r="D985" s="97"/>
      <c r="E985" s="97"/>
      <c r="G985" s="97"/>
    </row>
    <row r="987" spans="2:7" ht="53.25" customHeight="1" x14ac:dyDescent="0.25">
      <c r="B987" s="97"/>
      <c r="C987" s="97"/>
      <c r="D987" s="97"/>
      <c r="E987" s="97"/>
      <c r="G987" s="97"/>
    </row>
    <row r="989" spans="2:7" ht="42.75" customHeight="1" x14ac:dyDescent="0.25">
      <c r="B989" s="97"/>
      <c r="C989" s="97"/>
      <c r="D989" s="97"/>
      <c r="E989" s="97"/>
      <c r="F989" s="95"/>
      <c r="G989" s="97"/>
    </row>
    <row r="990" spans="2:7" x14ac:dyDescent="0.25">
      <c r="B990" s="97"/>
      <c r="C990" s="97"/>
      <c r="D990" s="97"/>
      <c r="E990" s="97"/>
      <c r="F990" s="95"/>
      <c r="G990" s="97"/>
    </row>
    <row r="991" spans="2:7" ht="113.25" customHeight="1" x14ac:dyDescent="0.25"/>
    <row r="992" spans="2:7" ht="18.75" customHeight="1" x14ac:dyDescent="0.25">
      <c r="B992" s="97"/>
      <c r="C992" s="97"/>
      <c r="D992" s="97"/>
      <c r="E992" s="97"/>
      <c r="F992" s="95"/>
      <c r="G992" s="97"/>
    </row>
    <row r="993" spans="2:7" x14ac:dyDescent="0.25">
      <c r="B993" s="97"/>
      <c r="C993" s="97"/>
      <c r="D993" s="97"/>
      <c r="E993" s="97"/>
      <c r="G993" s="97"/>
    </row>
    <row r="994" spans="2:7" x14ac:dyDescent="0.25">
      <c r="B994" s="97"/>
      <c r="C994" s="97"/>
      <c r="D994" s="97"/>
      <c r="E994" s="97"/>
      <c r="F994" s="95"/>
      <c r="G994" s="97"/>
    </row>
    <row r="995" spans="2:7" x14ac:dyDescent="0.25">
      <c r="B995" s="97"/>
      <c r="C995" s="97"/>
      <c r="D995" s="97"/>
      <c r="E995" s="97"/>
      <c r="G995" s="97"/>
    </row>
    <row r="996" spans="2:7" x14ac:dyDescent="0.25">
      <c r="B996" s="97"/>
      <c r="C996" s="97"/>
      <c r="D996" s="97"/>
      <c r="E996" s="97"/>
      <c r="F996" s="95"/>
      <c r="G996" s="97"/>
    </row>
    <row r="997" spans="2:7" x14ac:dyDescent="0.25">
      <c r="B997" s="97"/>
      <c r="C997" s="97"/>
      <c r="D997" s="97"/>
      <c r="E997" s="97"/>
      <c r="F997" s="95"/>
      <c r="G997" s="97"/>
    </row>
    <row r="998" spans="2:7" ht="53.25" customHeight="1" x14ac:dyDescent="0.25"/>
    <row r="999" spans="2:7" x14ac:dyDescent="0.25">
      <c r="B999" s="97"/>
      <c r="C999" s="97"/>
      <c r="D999" s="97"/>
      <c r="E999" s="97"/>
      <c r="F999" s="95"/>
      <c r="G999" s="97"/>
    </row>
    <row r="1000" spans="2:7" x14ac:dyDescent="0.25">
      <c r="B1000" s="97"/>
      <c r="C1000" s="97"/>
      <c r="D1000" s="97"/>
      <c r="E1000" s="97"/>
      <c r="F1000" s="95"/>
      <c r="G1000" s="97"/>
    </row>
    <row r="1001" spans="2:7" x14ac:dyDescent="0.25">
      <c r="B1001" s="97"/>
      <c r="C1001" s="97"/>
      <c r="D1001" s="97"/>
      <c r="E1001" s="97"/>
      <c r="F1001" s="95"/>
      <c r="G1001" s="97"/>
    </row>
    <row r="1002" spans="2:7" ht="51" customHeight="1" x14ac:dyDescent="0.25">
      <c r="B1002" s="97"/>
      <c r="C1002" s="97"/>
      <c r="D1002" s="97"/>
      <c r="E1002" s="97"/>
      <c r="F1002" s="95"/>
      <c r="G1002" s="97"/>
    </row>
    <row r="1003" spans="2:7" x14ac:dyDescent="0.25">
      <c r="B1003" s="97"/>
      <c r="C1003" s="97"/>
      <c r="D1003" s="97"/>
      <c r="E1003" s="97"/>
      <c r="G1003" s="97"/>
    </row>
    <row r="1005" spans="2:7" x14ac:dyDescent="0.25">
      <c r="B1005" s="97"/>
      <c r="C1005" s="97"/>
      <c r="D1005" s="97"/>
      <c r="E1005" s="97"/>
      <c r="G1005" s="97"/>
    </row>
    <row r="1007" spans="2:7" x14ac:dyDescent="0.25">
      <c r="B1007" s="97"/>
      <c r="C1007" s="97"/>
      <c r="D1007" s="97"/>
      <c r="E1007" s="97"/>
      <c r="F1007" s="95"/>
      <c r="G1007" s="97"/>
    </row>
    <row r="1008" spans="2:7" ht="27" customHeight="1" x14ac:dyDescent="0.25"/>
    <row r="1009" spans="2:7" ht="17.25" customHeight="1" x14ac:dyDescent="0.25">
      <c r="B1009" s="97"/>
      <c r="C1009" s="97"/>
      <c r="D1009" s="97"/>
      <c r="E1009" s="97"/>
      <c r="G1009" s="97"/>
    </row>
    <row r="1010" spans="2:7" x14ac:dyDescent="0.25">
      <c r="B1010" s="97"/>
      <c r="C1010" s="97"/>
      <c r="D1010" s="97"/>
      <c r="E1010" s="97"/>
      <c r="F1010" s="95"/>
      <c r="G1010" s="97"/>
    </row>
    <row r="1011" spans="2:7" ht="38.25" customHeight="1" x14ac:dyDescent="0.25"/>
    <row r="1012" spans="2:7" x14ac:dyDescent="0.25">
      <c r="B1012" s="97"/>
      <c r="C1012" s="97"/>
      <c r="D1012" s="97"/>
      <c r="E1012" s="97"/>
      <c r="F1012" s="95"/>
      <c r="G1012" s="97"/>
    </row>
    <row r="1013" spans="2:7" ht="20.25" customHeight="1" x14ac:dyDescent="0.25">
      <c r="B1013" s="97"/>
      <c r="C1013" s="97"/>
      <c r="D1013" s="97"/>
      <c r="E1013" s="97"/>
      <c r="G1013" s="97"/>
    </row>
    <row r="1015" spans="2:7" ht="127.5" customHeight="1" x14ac:dyDescent="0.25"/>
    <row r="1016" spans="2:7" ht="42" customHeight="1" x14ac:dyDescent="0.25">
      <c r="B1016" s="97"/>
      <c r="C1016" s="97"/>
      <c r="D1016" s="97"/>
      <c r="E1016" s="97"/>
      <c r="F1016" s="95"/>
      <c r="G1016" s="97"/>
    </row>
    <row r="1018" spans="2:7" ht="42" customHeight="1" x14ac:dyDescent="0.25"/>
    <row r="1019" spans="2:7" ht="129.75" customHeight="1" x14ac:dyDescent="0.25">
      <c r="B1019" s="97"/>
      <c r="C1019" s="97"/>
      <c r="D1019" s="97"/>
      <c r="E1019" s="97"/>
      <c r="G1019" s="97"/>
    </row>
    <row r="1020" spans="2:7" ht="27" customHeight="1" x14ac:dyDescent="0.25">
      <c r="B1020" s="97"/>
      <c r="C1020" s="97"/>
      <c r="D1020" s="97"/>
      <c r="E1020" s="97"/>
      <c r="F1020" s="95"/>
      <c r="G1020" s="97"/>
    </row>
    <row r="1021" spans="2:7" ht="44.25" customHeight="1" x14ac:dyDescent="0.25">
      <c r="B1021" s="97"/>
      <c r="C1021" s="97"/>
      <c r="D1021" s="97"/>
      <c r="E1021" s="97"/>
      <c r="G1021" s="97"/>
    </row>
    <row r="1026" spans="2:7" ht="33" customHeight="1" x14ac:dyDescent="0.25">
      <c r="B1026" s="97"/>
      <c r="C1026" s="97"/>
      <c r="D1026" s="97"/>
      <c r="E1026" s="97"/>
      <c r="F1026" s="95"/>
      <c r="G1026" s="97"/>
    </row>
    <row r="1027" spans="2:7" x14ac:dyDescent="0.25">
      <c r="B1027" s="97"/>
      <c r="C1027" s="97"/>
      <c r="D1027" s="97"/>
      <c r="E1027" s="97"/>
      <c r="F1027" s="95"/>
      <c r="G1027" s="97"/>
    </row>
    <row r="1028" spans="2:7" x14ac:dyDescent="0.25">
      <c r="B1028" s="97"/>
      <c r="C1028" s="97"/>
      <c r="D1028" s="97"/>
      <c r="E1028" s="97"/>
      <c r="F1028" s="95"/>
      <c r="G1028" s="97"/>
    </row>
    <row r="1029" spans="2:7" ht="22.5" customHeight="1" x14ac:dyDescent="0.25">
      <c r="B1029" s="97"/>
      <c r="C1029" s="97"/>
      <c r="D1029" s="97"/>
      <c r="E1029" s="97"/>
      <c r="G1029" s="97"/>
    </row>
    <row r="1030" spans="2:7" x14ac:dyDescent="0.25">
      <c r="B1030" s="97"/>
      <c r="C1030" s="97"/>
      <c r="D1030" s="97"/>
      <c r="E1030" s="97"/>
      <c r="G1030" s="97"/>
    </row>
    <row r="1031" spans="2:7" ht="57" customHeight="1" x14ac:dyDescent="0.25"/>
    <row r="1034" spans="2:7" x14ac:dyDescent="0.25">
      <c r="B1034" s="97"/>
      <c r="C1034" s="97"/>
      <c r="D1034" s="97"/>
      <c r="E1034" s="97"/>
      <c r="G1034" s="97"/>
    </row>
    <row r="1035" spans="2:7" ht="49.5" customHeight="1" x14ac:dyDescent="0.25">
      <c r="B1035" s="97"/>
      <c r="C1035" s="97"/>
      <c r="D1035" s="97"/>
      <c r="E1035" s="97"/>
      <c r="F1035" s="95"/>
      <c r="G1035" s="97"/>
    </row>
    <row r="1036" spans="2:7" x14ac:dyDescent="0.25">
      <c r="B1036" s="97"/>
      <c r="C1036" s="97"/>
      <c r="D1036" s="97"/>
      <c r="E1036" s="97"/>
      <c r="F1036" s="95"/>
      <c r="G1036" s="97"/>
    </row>
    <row r="1037" spans="2:7" x14ac:dyDescent="0.25">
      <c r="B1037" s="97"/>
      <c r="C1037" s="97"/>
      <c r="D1037" s="97"/>
      <c r="E1037" s="97"/>
      <c r="F1037" s="95"/>
      <c r="G1037" s="97"/>
    </row>
    <row r="1039" spans="2:7" ht="48.75" customHeight="1" x14ac:dyDescent="0.25"/>
    <row r="1040" spans="2:7" x14ac:dyDescent="0.25">
      <c r="B1040" s="97"/>
      <c r="C1040" s="97"/>
      <c r="D1040" s="97"/>
      <c r="E1040" s="97"/>
      <c r="G1040" s="97"/>
    </row>
    <row r="1041" spans="2:7" x14ac:dyDescent="0.25">
      <c r="B1041" s="97"/>
      <c r="C1041" s="97"/>
      <c r="D1041" s="97"/>
      <c r="E1041" s="97"/>
      <c r="F1041" s="95"/>
      <c r="G1041" s="97"/>
    </row>
    <row r="1042" spans="2:7" x14ac:dyDescent="0.25">
      <c r="B1042" s="97"/>
      <c r="C1042" s="97"/>
      <c r="D1042" s="97"/>
      <c r="E1042" s="97"/>
      <c r="F1042" s="95"/>
      <c r="G1042" s="97"/>
    </row>
    <row r="1045" spans="2:7" ht="84" customHeight="1" x14ac:dyDescent="0.25"/>
    <row r="1046" spans="2:7" ht="34.5" customHeight="1" x14ac:dyDescent="0.25"/>
    <row r="1047" spans="2:7" ht="24.75" customHeight="1" x14ac:dyDescent="0.25">
      <c r="B1047" s="97"/>
      <c r="C1047" s="97"/>
      <c r="D1047" s="97"/>
      <c r="E1047" s="97"/>
      <c r="F1047" s="95"/>
      <c r="G1047" s="97"/>
    </row>
    <row r="1049" spans="2:7" x14ac:dyDescent="0.25">
      <c r="B1049" s="97"/>
      <c r="C1049" s="97"/>
      <c r="D1049" s="97"/>
      <c r="E1049" s="97"/>
      <c r="G1049" s="97"/>
    </row>
    <row r="1053" spans="2:7" x14ac:dyDescent="0.25">
      <c r="B1053" s="97"/>
      <c r="C1053" s="97"/>
      <c r="D1053" s="97"/>
      <c r="E1053" s="97"/>
      <c r="G1053" s="97"/>
    </row>
    <row r="1054" spans="2:7" ht="36" customHeight="1" x14ac:dyDescent="0.25"/>
    <row r="1055" spans="2:7" ht="111.75" customHeight="1" x14ac:dyDescent="0.25">
      <c r="B1055" s="97"/>
      <c r="C1055" s="97"/>
      <c r="D1055" s="97"/>
      <c r="E1055" s="97"/>
      <c r="G1055" s="97"/>
    </row>
    <row r="1056" spans="2:7" ht="27.75" customHeight="1" x14ac:dyDescent="0.25">
      <c r="B1056" s="97"/>
      <c r="C1056" s="97"/>
      <c r="D1056" s="97"/>
      <c r="E1056" s="97"/>
      <c r="F1056" s="95"/>
      <c r="G1056" s="97"/>
    </row>
    <row r="1060" spans="2:7" ht="111.75" customHeight="1" x14ac:dyDescent="0.25">
      <c r="B1060" s="97"/>
      <c r="C1060" s="97"/>
      <c r="D1060" s="97"/>
      <c r="E1060" s="97"/>
      <c r="F1060" s="95"/>
      <c r="G1060" s="97"/>
    </row>
    <row r="1061" spans="2:7" ht="42.75" customHeight="1" x14ac:dyDescent="0.25">
      <c r="B1061" s="97"/>
      <c r="C1061" s="97"/>
      <c r="D1061" s="97"/>
      <c r="E1061" s="97"/>
      <c r="G1061" s="97"/>
    </row>
    <row r="1062" spans="2:7" x14ac:dyDescent="0.25">
      <c r="B1062" s="97"/>
      <c r="C1062" s="97"/>
      <c r="D1062" s="97"/>
      <c r="E1062" s="97"/>
      <c r="F1062" s="95"/>
      <c r="G1062" s="97"/>
    </row>
    <row r="1063" spans="2:7" x14ac:dyDescent="0.25">
      <c r="B1063" s="97"/>
      <c r="C1063" s="97"/>
      <c r="D1063" s="97"/>
      <c r="E1063" s="97"/>
      <c r="F1063" s="95"/>
      <c r="G1063" s="97"/>
    </row>
    <row r="1066" spans="2:7" ht="51.75" customHeight="1" x14ac:dyDescent="0.25">
      <c r="B1066" s="97"/>
      <c r="C1066" s="97"/>
      <c r="D1066" s="97"/>
      <c r="E1066" s="97"/>
      <c r="G1066" s="97"/>
    </row>
    <row r="1067" spans="2:7" x14ac:dyDescent="0.25">
      <c r="B1067" s="97"/>
      <c r="C1067" s="97"/>
      <c r="D1067" s="97"/>
      <c r="E1067" s="97"/>
      <c r="G1067" s="97"/>
    </row>
    <row r="1068" spans="2:7" x14ac:dyDescent="0.25">
      <c r="B1068" s="97"/>
      <c r="C1068" s="97"/>
      <c r="D1068" s="97"/>
      <c r="E1068" s="97"/>
      <c r="F1068" s="95"/>
      <c r="G1068" s="97"/>
    </row>
    <row r="1069" spans="2:7" x14ac:dyDescent="0.25">
      <c r="B1069" s="97"/>
      <c r="C1069" s="97"/>
      <c r="D1069" s="97"/>
      <c r="E1069" s="97"/>
      <c r="F1069" s="95"/>
      <c r="G1069" s="97"/>
    </row>
    <row r="1070" spans="2:7" x14ac:dyDescent="0.25">
      <c r="B1070" s="97"/>
      <c r="C1070" s="97"/>
      <c r="D1070" s="97"/>
      <c r="E1070" s="97"/>
      <c r="G1070" s="97"/>
    </row>
    <row r="1071" spans="2:7" x14ac:dyDescent="0.25">
      <c r="B1071" s="97"/>
      <c r="C1071" s="97"/>
      <c r="D1071" s="97"/>
      <c r="E1071" s="97"/>
      <c r="G1071" s="97"/>
    </row>
    <row r="1073" spans="2:7" x14ac:dyDescent="0.25">
      <c r="B1073" s="97"/>
      <c r="C1073" s="97"/>
      <c r="D1073" s="97"/>
      <c r="E1073" s="97"/>
      <c r="F1073" s="95"/>
      <c r="G1073" s="97"/>
    </row>
    <row r="1074" spans="2:7" x14ac:dyDescent="0.25">
      <c r="B1074" s="97"/>
      <c r="C1074" s="97"/>
      <c r="D1074" s="97"/>
      <c r="E1074" s="97"/>
      <c r="F1074" s="95"/>
      <c r="G1074" s="97"/>
    </row>
    <row r="1075" spans="2:7" ht="50.25" customHeight="1" x14ac:dyDescent="0.25">
      <c r="B1075" s="97"/>
      <c r="C1075" s="97"/>
      <c r="D1075" s="97"/>
      <c r="E1075" s="97"/>
      <c r="G1075" s="97"/>
    </row>
    <row r="1077" spans="2:7" x14ac:dyDescent="0.25">
      <c r="B1077" s="97"/>
      <c r="C1077" s="97"/>
      <c r="D1077" s="97"/>
      <c r="E1077" s="97"/>
      <c r="F1077" s="95"/>
      <c r="G1077" s="97"/>
    </row>
    <row r="1078" spans="2:7" x14ac:dyDescent="0.25">
      <c r="B1078" s="97"/>
      <c r="C1078" s="97"/>
      <c r="D1078" s="97"/>
      <c r="E1078" s="97"/>
      <c r="F1078" s="95"/>
      <c r="G1078" s="97"/>
    </row>
    <row r="1079" spans="2:7" ht="51" customHeight="1" x14ac:dyDescent="0.25">
      <c r="B1079" s="97"/>
      <c r="C1079" s="97"/>
      <c r="D1079" s="97"/>
      <c r="E1079" s="97"/>
      <c r="G1079" s="97"/>
    </row>
    <row r="1080" spans="2:7" x14ac:dyDescent="0.25">
      <c r="B1080" s="97"/>
      <c r="C1080" s="97"/>
      <c r="D1080" s="97"/>
      <c r="E1080" s="97"/>
      <c r="F1080" s="95"/>
      <c r="G1080" s="97"/>
    </row>
    <row r="1081" spans="2:7" ht="41.25" customHeight="1" x14ac:dyDescent="0.25">
      <c r="B1081" s="97"/>
      <c r="C1081" s="97"/>
      <c r="D1081" s="97"/>
      <c r="E1081" s="97"/>
      <c r="F1081" s="95"/>
      <c r="G1081" s="97"/>
    </row>
    <row r="1082" spans="2:7" ht="23.25" customHeight="1" x14ac:dyDescent="0.25">
      <c r="B1082" s="97"/>
      <c r="C1082" s="97"/>
      <c r="D1082" s="97"/>
      <c r="E1082" s="97"/>
      <c r="F1082" s="95"/>
      <c r="G1082" s="97"/>
    </row>
    <row r="1083" spans="2:7" x14ac:dyDescent="0.25">
      <c r="B1083" s="97"/>
      <c r="C1083" s="97"/>
      <c r="D1083" s="97"/>
      <c r="E1083" s="97"/>
      <c r="G1083" s="97"/>
    </row>
    <row r="1084" spans="2:7" x14ac:dyDescent="0.25">
      <c r="B1084" s="97"/>
      <c r="C1084" s="97"/>
      <c r="D1084" s="97"/>
      <c r="E1084" s="97"/>
      <c r="F1084" s="95"/>
      <c r="G1084" s="97"/>
    </row>
    <row r="1085" spans="2:7" x14ac:dyDescent="0.25">
      <c r="B1085" s="97"/>
      <c r="C1085" s="97"/>
      <c r="D1085" s="97"/>
      <c r="E1085" s="97"/>
      <c r="F1085" s="95"/>
      <c r="G1085" s="97"/>
    </row>
    <row r="1086" spans="2:7" x14ac:dyDescent="0.25">
      <c r="B1086" s="97"/>
      <c r="C1086" s="97"/>
      <c r="D1086" s="97"/>
      <c r="E1086" s="97"/>
      <c r="F1086" s="95"/>
      <c r="G1086" s="97"/>
    </row>
    <row r="1087" spans="2:7" ht="50.25" customHeight="1" x14ac:dyDescent="0.25"/>
    <row r="1088" spans="2:7" ht="22.5" customHeight="1" x14ac:dyDescent="0.25"/>
    <row r="1090" spans="2:7" x14ac:dyDescent="0.25">
      <c r="F1090" s="95"/>
    </row>
    <row r="1092" spans="2:7" ht="114" customHeight="1" x14ac:dyDescent="0.25">
      <c r="F1092" s="95"/>
    </row>
    <row r="1093" spans="2:7" ht="24.75" customHeight="1" x14ac:dyDescent="0.25">
      <c r="F1093" s="95"/>
    </row>
    <row r="1096" spans="2:7" ht="81.75" customHeight="1" x14ac:dyDescent="0.25"/>
    <row r="1097" spans="2:7" ht="22.5" customHeight="1" x14ac:dyDescent="0.25">
      <c r="B1097" s="97"/>
      <c r="C1097" s="97"/>
      <c r="D1097" s="97"/>
      <c r="E1097" s="97"/>
      <c r="F1097" s="97"/>
      <c r="G1097" s="97"/>
    </row>
    <row r="1099" spans="2:7" ht="28.5" customHeight="1" x14ac:dyDescent="0.25">
      <c r="B1099" s="97"/>
      <c r="C1099" s="97"/>
      <c r="D1099" s="97"/>
      <c r="E1099" s="97"/>
      <c r="F1099" s="97"/>
      <c r="G1099" s="97"/>
    </row>
    <row r="1100" spans="2:7" ht="130.5" customHeight="1" x14ac:dyDescent="0.25">
      <c r="B1100" s="97"/>
      <c r="C1100" s="97"/>
      <c r="D1100" s="97"/>
      <c r="E1100" s="97"/>
      <c r="F1100" s="97"/>
      <c r="G1100" s="97"/>
    </row>
    <row r="1101" spans="2:7" ht="24.75" customHeight="1" x14ac:dyDescent="0.25">
      <c r="B1101" s="97"/>
      <c r="C1101" s="97"/>
      <c r="D1101" s="97"/>
      <c r="E1101" s="97"/>
      <c r="F1101" s="97"/>
      <c r="G1101" s="97"/>
    </row>
    <row r="1103" spans="2:7" ht="24" customHeight="1" x14ac:dyDescent="0.25">
      <c r="B1103" s="97"/>
      <c r="C1103" s="97"/>
      <c r="D1103" s="97"/>
      <c r="E1103" s="97"/>
      <c r="F1103" s="97"/>
      <c r="G1103" s="97"/>
    </row>
    <row r="1104" spans="2:7" ht="80.25" customHeight="1" x14ac:dyDescent="0.25">
      <c r="B1104" s="97"/>
      <c r="C1104" s="97"/>
      <c r="D1104" s="97"/>
      <c r="E1104" s="97"/>
      <c r="F1104" s="97"/>
      <c r="G1104" s="97"/>
    </row>
    <row r="1105" spans="2:7" ht="21.75" customHeight="1" x14ac:dyDescent="0.25">
      <c r="B1105" s="97"/>
      <c r="C1105" s="97"/>
      <c r="D1105" s="97"/>
      <c r="E1105" s="97"/>
      <c r="F1105" s="97"/>
      <c r="G1105" s="97"/>
    </row>
    <row r="1109" spans="2:7" ht="45.75" customHeight="1" x14ac:dyDescent="0.25">
      <c r="B1109" s="97"/>
      <c r="C1109" s="97"/>
      <c r="D1109" s="97"/>
      <c r="E1109" s="97"/>
      <c r="F1109" s="97"/>
      <c r="G1109" s="97"/>
    </row>
    <row r="1111" spans="2:7" ht="51.75" customHeight="1" x14ac:dyDescent="0.25">
      <c r="B1111" s="97"/>
      <c r="C1111" s="97"/>
      <c r="D1111" s="97"/>
      <c r="E1111" s="97"/>
      <c r="F1111" s="97"/>
      <c r="G1111" s="97"/>
    </row>
    <row r="1112" spans="2:7" ht="51.75" customHeight="1" x14ac:dyDescent="0.25">
      <c r="B1112" s="97"/>
      <c r="C1112" s="97"/>
      <c r="D1112" s="97"/>
      <c r="E1112" s="97"/>
      <c r="F1112" s="97"/>
      <c r="G1112" s="97"/>
    </row>
    <row r="1115" spans="2:7" ht="47.25" customHeight="1" x14ac:dyDescent="0.25"/>
    <row r="1116" spans="2:7" ht="52.5" customHeight="1" x14ac:dyDescent="0.25"/>
    <row r="1121" spans="1:7" s="111" customFormat="1" x14ac:dyDescent="0.25">
      <c r="A1121" s="112"/>
      <c r="B1121" s="94"/>
      <c r="C1121" s="95"/>
      <c r="D1121" s="94"/>
      <c r="E1121" s="94"/>
      <c r="F1121" s="94"/>
      <c r="G1121" s="96"/>
    </row>
    <row r="1122" spans="1:7" s="111" customFormat="1" x14ac:dyDescent="0.25">
      <c r="A1122" s="112"/>
      <c r="B1122" s="94"/>
      <c r="C1122" s="95"/>
      <c r="D1122" s="94"/>
      <c r="E1122" s="94"/>
      <c r="F1122" s="94"/>
      <c r="G1122" s="96"/>
    </row>
    <row r="1123" spans="1:7" s="111" customFormat="1" x14ac:dyDescent="0.25">
      <c r="A1123" s="112"/>
      <c r="B1123" s="94"/>
      <c r="C1123" s="95"/>
      <c r="D1123" s="94"/>
      <c r="E1123" s="94"/>
      <c r="F1123" s="94"/>
      <c r="G1123" s="96"/>
    </row>
  </sheetData>
  <mergeCells count="9">
    <mergeCell ref="A703:B703"/>
    <mergeCell ref="A704:B704"/>
    <mergeCell ref="F704:G704"/>
    <mergeCell ref="A14:G14"/>
    <mergeCell ref="A16:A17"/>
    <mergeCell ref="B16:F16"/>
    <mergeCell ref="G16:G17"/>
    <mergeCell ref="B17:E17"/>
    <mergeCell ref="A702:B702"/>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по новой классификации на проек</vt:lpstr>
      <vt:lpstr>Наташа</vt:lpstr>
      <vt:lpstr>по новой классификации на п (2</vt:lpstr>
      <vt:lpstr>Наташа!Заголовки_для_печати</vt:lpstr>
      <vt:lpstr>'по новой классификации на п (2'!Заголовки_для_печати</vt:lpstr>
      <vt:lpstr>'по новой классификации на проек'!Заголовки_для_печати</vt:lpstr>
      <vt:lpstr>Наташа!Область_печати</vt:lpstr>
      <vt:lpstr>'по новой классификации на п (2'!Область_печати</vt:lpstr>
      <vt:lpstr>'по новой классификации на проек'!Область_печати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2025-01-24T07:16:38Z</cp:lastPrinted>
  <dcterms:created xsi:type="dcterms:W3CDTF">2008-10-22T15:37:46Z</dcterms:created>
  <dcterms:modified xsi:type="dcterms:W3CDTF">2025-01-31T08:39:57Z</dcterms:modified>
</cp:coreProperties>
</file>