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040" yWindow="12" windowWidth="14736" windowHeight="12708"/>
  </bookViews>
  <sheets>
    <sheet name="по новой классификации (3)" sheetId="7" r:id="rId1"/>
  </sheets>
  <definedNames>
    <definedName name="_xlnm._FilterDatabase" localSheetId="0" hidden="1">'по новой классификации (3)'!$A$22:$U$786</definedName>
    <definedName name="_xlnm.Print_Titles" localSheetId="0">'по новой классификации (3)'!$22:$22</definedName>
    <definedName name="_xlnm.Print_Area" localSheetId="0">'по новой классификации (3)'!$A$1:$K$791</definedName>
  </definedNames>
  <calcPr calcId="144525"/>
</workbook>
</file>

<file path=xl/calcChain.xml><?xml version="1.0" encoding="utf-8"?>
<calcChain xmlns="http://schemas.openxmlformats.org/spreadsheetml/2006/main">
  <c r="K785" i="7" l="1"/>
  <c r="K491" i="7" l="1"/>
  <c r="K532" i="7"/>
  <c r="K533" i="7"/>
  <c r="K632" i="7" l="1"/>
  <c r="K449" i="7" l="1"/>
  <c r="K450" i="7"/>
  <c r="K440" i="7" l="1"/>
  <c r="K509" i="7" l="1"/>
  <c r="K463" i="7"/>
  <c r="K462" i="7" s="1"/>
  <c r="K442" i="7"/>
  <c r="K424" i="7"/>
  <c r="K556" i="7" l="1"/>
  <c r="K555" i="7" s="1"/>
  <c r="K554" i="7" s="1"/>
  <c r="K47" i="7"/>
  <c r="K438" i="7" l="1"/>
  <c r="K581" i="7" l="1"/>
  <c r="K579" i="7"/>
  <c r="K283" i="7"/>
  <c r="K162" i="7" l="1"/>
  <c r="K432" i="7" l="1"/>
  <c r="K493" i="7"/>
  <c r="K695" i="7" l="1"/>
  <c r="K453" i="7" l="1"/>
  <c r="K525" i="7"/>
  <c r="K519" i="7" l="1"/>
  <c r="K518" i="7" s="1"/>
  <c r="K455" i="7"/>
  <c r="K133" i="7" l="1"/>
  <c r="K607" i="7"/>
  <c r="K605" i="7"/>
  <c r="K604" i="7"/>
  <c r="K728" i="7" l="1"/>
  <c r="K711" i="7"/>
  <c r="K710" i="7"/>
  <c r="K688" i="7"/>
  <c r="K687" i="7" s="1"/>
  <c r="K686" i="7" s="1"/>
  <c r="K680" i="7"/>
  <c r="K676" i="7"/>
  <c r="K675" i="7"/>
  <c r="K664" i="7"/>
  <c r="K663" i="7"/>
  <c r="K657" i="7"/>
  <c r="K656" i="7"/>
  <c r="K655" i="7"/>
  <c r="K644" i="7" l="1"/>
  <c r="K643" i="7"/>
  <c r="K625" i="7"/>
  <c r="K624" i="7"/>
  <c r="K598" i="7"/>
  <c r="K577" i="7"/>
  <c r="K375" i="7" l="1"/>
  <c r="K374" i="7" s="1"/>
  <c r="K373" i="7" s="1"/>
  <c r="K372" i="7" s="1"/>
  <c r="K394" i="7"/>
  <c r="K345" i="7"/>
  <c r="K325" i="7"/>
  <c r="K319" i="7"/>
  <c r="K142" i="7"/>
  <c r="K135" i="7"/>
  <c r="K134" i="7" s="1"/>
  <c r="K90" i="7"/>
  <c r="K81" i="7"/>
  <c r="K82" i="7"/>
  <c r="K584" i="7" l="1"/>
  <c r="K583" i="7" s="1"/>
  <c r="K582" i="7" s="1"/>
  <c r="K694" i="7" l="1"/>
  <c r="K693" i="7" s="1"/>
  <c r="K692" i="7" l="1"/>
  <c r="K691" i="7" s="1"/>
  <c r="K690" i="7" s="1"/>
  <c r="K749" i="7"/>
  <c r="K75" i="7" l="1"/>
  <c r="K74" i="7" s="1"/>
  <c r="K73" i="7" s="1"/>
  <c r="K72" i="7" s="1"/>
  <c r="K404" i="7"/>
  <c r="K403" i="7" s="1"/>
  <c r="K402" i="7" s="1"/>
  <c r="K397" i="7" l="1"/>
  <c r="K478" i="7"/>
  <c r="K527" i="7"/>
  <c r="K574" i="7"/>
  <c r="K678" i="7" l="1"/>
  <c r="K623" i="7"/>
  <c r="K571" i="7"/>
  <c r="K570" i="7" s="1"/>
  <c r="K590" i="7"/>
  <c r="K589" i="7" s="1"/>
  <c r="K588" i="7" s="1"/>
  <c r="K587" i="7" l="1"/>
  <c r="K586" i="7" s="1"/>
  <c r="K389" i="7" l="1"/>
  <c r="K126" i="7" l="1"/>
  <c r="K125" i="7" s="1"/>
  <c r="K124" i="7" s="1"/>
  <c r="K123" i="7" s="1"/>
  <c r="K122" i="7" s="1"/>
  <c r="K580" i="7" l="1"/>
  <c r="K578" i="7"/>
  <c r="K576" i="7"/>
  <c r="K549" i="7"/>
  <c r="K548" i="7" s="1"/>
  <c r="K529" i="7"/>
  <c r="K526" i="7" s="1"/>
  <c r="K573" i="7" l="1"/>
  <c r="K367" i="7"/>
  <c r="K271" i="7"/>
  <c r="K275" i="7"/>
  <c r="K273" i="7"/>
  <c r="K104" i="7"/>
  <c r="K103" i="7" s="1"/>
  <c r="K102" i="7" s="1"/>
  <c r="K101" i="7" s="1"/>
  <c r="K100" i="7" s="1"/>
  <c r="K53" i="7"/>
  <c r="K569" i="7" l="1"/>
  <c r="K568" i="7" s="1"/>
  <c r="K567" i="7" s="1"/>
  <c r="K270" i="7"/>
  <c r="K269" i="7" s="1"/>
  <c r="K268" i="7" s="1"/>
  <c r="K267" i="7" s="1"/>
  <c r="K266" i="7" s="1"/>
  <c r="K504" i="7" l="1"/>
  <c r="K560" i="7" l="1"/>
  <c r="K559" i="7" s="1"/>
  <c r="K558" i="7" s="1"/>
  <c r="K148" i="7" l="1"/>
  <c r="K147" i="7" s="1"/>
  <c r="K146" i="7" s="1"/>
  <c r="K145" i="7" s="1"/>
  <c r="K144" i="7" s="1"/>
  <c r="K143" i="7" s="1"/>
  <c r="K716" i="7" l="1"/>
  <c r="K731" i="7"/>
  <c r="K730" i="7" s="1"/>
  <c r="K727" i="7" l="1"/>
  <c r="K282" i="7" l="1"/>
  <c r="K281" i="7" s="1"/>
  <c r="K280" i="7" s="1"/>
  <c r="K279" i="7" s="1"/>
  <c r="K278" i="7" s="1"/>
  <c r="K97" i="7" l="1"/>
  <c r="K96" i="7" s="1"/>
  <c r="K781" i="7" l="1"/>
  <c r="K778" i="7"/>
  <c r="K775" i="7"/>
  <c r="K769" i="7"/>
  <c r="K767" i="7"/>
  <c r="K765" i="7"/>
  <c r="K762" i="7"/>
  <c r="K759" i="7"/>
  <c r="K756" i="7"/>
  <c r="K746" i="7"/>
  <c r="K745" i="7" s="1"/>
  <c r="K738" i="7"/>
  <c r="K737" i="7" s="1"/>
  <c r="K736" i="7" s="1"/>
  <c r="K735" i="7" s="1"/>
  <c r="K734" i="7" s="1"/>
  <c r="K733" i="7" s="1"/>
  <c r="K726" i="7"/>
  <c r="K724" i="7"/>
  <c r="K723" i="7" s="1"/>
  <c r="K721" i="7"/>
  <c r="K720" i="7" s="1"/>
  <c r="K718" i="7"/>
  <c r="K714" i="7"/>
  <c r="K709" i="7"/>
  <c r="K701" i="7"/>
  <c r="K700" i="7" s="1"/>
  <c r="K699" i="7" s="1"/>
  <c r="K698" i="7" s="1"/>
  <c r="K697" i="7" s="1"/>
  <c r="K696" i="7" s="1"/>
  <c r="K684" i="7"/>
  <c r="K682" i="7"/>
  <c r="K674" i="7"/>
  <c r="K666" i="7"/>
  <c r="K662" i="7"/>
  <c r="K654" i="7"/>
  <c r="K653" i="7" s="1"/>
  <c r="K652" i="7" s="1"/>
  <c r="K646" i="7"/>
  <c r="K642" i="7"/>
  <c r="K636" i="7"/>
  <c r="K635" i="7" s="1"/>
  <c r="K634" i="7" s="1"/>
  <c r="K633" i="7" s="1"/>
  <c r="K631" i="7"/>
  <c r="K629" i="7"/>
  <c r="K627" i="7"/>
  <c r="K616" i="7"/>
  <c r="K615" i="7" s="1"/>
  <c r="K614" i="7" s="1"/>
  <c r="K613" i="7" s="1"/>
  <c r="K612" i="7" s="1"/>
  <c r="K611" i="7" s="1"/>
  <c r="K608" i="7"/>
  <c r="K603" i="7"/>
  <c r="K600" i="7"/>
  <c r="K596" i="7"/>
  <c r="K564" i="7"/>
  <c r="K563" i="7" s="1"/>
  <c r="K562" i="7" s="1"/>
  <c r="K557" i="7" s="1"/>
  <c r="K552" i="7"/>
  <c r="K551" i="7" s="1"/>
  <c r="K547" i="7" s="1"/>
  <c r="K546" i="7" s="1"/>
  <c r="K540" i="7"/>
  <c r="K539" i="7" s="1"/>
  <c r="K538" i="7" s="1"/>
  <c r="K537" i="7" s="1"/>
  <c r="K536" i="7" s="1"/>
  <c r="K535" i="7" s="1"/>
  <c r="K516" i="7"/>
  <c r="K514" i="7"/>
  <c r="K512" i="7"/>
  <c r="K508" i="7"/>
  <c r="K506" i="7"/>
  <c r="K502" i="7"/>
  <c r="K524" i="7"/>
  <c r="K523" i="7" s="1"/>
  <c r="K487" i="7"/>
  <c r="K486" i="7" s="1"/>
  <c r="K485" i="7" s="1"/>
  <c r="K484" i="7" s="1"/>
  <c r="K476" i="7"/>
  <c r="K482" i="7"/>
  <c r="K481" i="7" s="1"/>
  <c r="K470" i="7"/>
  <c r="K469" i="7" s="1"/>
  <c r="K468" i="7" s="1"/>
  <c r="K467" i="7" s="1"/>
  <c r="K452" i="7"/>
  <c r="K448" i="7"/>
  <c r="K446" i="7"/>
  <c r="K444" i="7"/>
  <c r="K441" i="7"/>
  <c r="K439" i="7"/>
  <c r="K437" i="7"/>
  <c r="K460" i="7"/>
  <c r="K459" i="7" s="1"/>
  <c r="K454" i="7"/>
  <c r="K431" i="7"/>
  <c r="K430" i="7" s="1"/>
  <c r="K429" i="7" s="1"/>
  <c r="K428" i="7" s="1"/>
  <c r="K423" i="7"/>
  <c r="K421" i="7"/>
  <c r="K419" i="7"/>
  <c r="K426" i="7"/>
  <c r="K425" i="7" s="1"/>
  <c r="K411" i="7"/>
  <c r="K410" i="7" s="1"/>
  <c r="K409" i="7" s="1"/>
  <c r="K408" i="7" s="1"/>
  <c r="K407" i="7" s="1"/>
  <c r="K406" i="7" s="1"/>
  <c r="K400" i="7"/>
  <c r="K399" i="7" s="1"/>
  <c r="K395" i="7"/>
  <c r="K392" i="7"/>
  <c r="K386" i="7"/>
  <c r="K383" i="7"/>
  <c r="K381" i="7"/>
  <c r="K364" i="7"/>
  <c r="K357" i="7"/>
  <c r="K356" i="7" s="1"/>
  <c r="K355" i="7" s="1"/>
  <c r="K354" i="7" s="1"/>
  <c r="K353" i="7" s="1"/>
  <c r="K352" i="7" s="1"/>
  <c r="K350" i="7"/>
  <c r="K349" i="7" s="1"/>
  <c r="K347" i="7"/>
  <c r="K343" i="7"/>
  <c r="K340" i="7"/>
  <c r="K339" i="7" s="1"/>
  <c r="K332" i="7"/>
  <c r="K331" i="7" s="1"/>
  <c r="K330" i="7" s="1"/>
  <c r="K329" i="7" s="1"/>
  <c r="K328" i="7" s="1"/>
  <c r="K327" i="7" s="1"/>
  <c r="K323" i="7"/>
  <c r="K322" i="7" s="1"/>
  <c r="K317" i="7"/>
  <c r="K316" i="7" s="1"/>
  <c r="K315" i="7" s="1"/>
  <c r="K313" i="7"/>
  <c r="K311" i="7"/>
  <c r="K309" i="7"/>
  <c r="K305" i="7"/>
  <c r="K302" i="7"/>
  <c r="K300" i="7"/>
  <c r="K296" i="7"/>
  <c r="K288" i="7"/>
  <c r="K287" i="7" s="1"/>
  <c r="K286" i="7" s="1"/>
  <c r="K285" i="7" s="1"/>
  <c r="K284" i="7" s="1"/>
  <c r="K277" i="7" s="1"/>
  <c r="K264" i="7"/>
  <c r="K260" i="7"/>
  <c r="K257" i="7"/>
  <c r="K253" i="7"/>
  <c r="K245" i="7"/>
  <c r="K244" i="7" s="1"/>
  <c r="K243" i="7" s="1"/>
  <c r="K242" i="7" s="1"/>
  <c r="K241" i="7" s="1"/>
  <c r="K240" i="7" s="1"/>
  <c r="K238" i="7"/>
  <c r="K237" i="7" s="1"/>
  <c r="K236" i="7" s="1"/>
  <c r="K235" i="7" s="1"/>
  <c r="K234" i="7" s="1"/>
  <c r="K233" i="7" s="1"/>
  <c r="K231" i="7"/>
  <c r="K230" i="7" s="1"/>
  <c r="K229" i="7" s="1"/>
  <c r="K228" i="7" s="1"/>
  <c r="K227" i="7" s="1"/>
  <c r="K223" i="7"/>
  <c r="K222" i="7" s="1"/>
  <c r="K219" i="7"/>
  <c r="K218" i="7" s="1"/>
  <c r="K217" i="7" s="1"/>
  <c r="K216" i="7" s="1"/>
  <c r="K211" i="7"/>
  <c r="K210" i="7" s="1"/>
  <c r="K209" i="7" s="1"/>
  <c r="K208" i="7" s="1"/>
  <c r="K207" i="7" s="1"/>
  <c r="K206" i="7" s="1"/>
  <c r="K203" i="7"/>
  <c r="K202" i="7" s="1"/>
  <c r="K201" i="7" s="1"/>
  <c r="K200" i="7" s="1"/>
  <c r="K199" i="7" s="1"/>
  <c r="K198" i="7" s="1"/>
  <c r="K196" i="7"/>
  <c r="K195" i="7" s="1"/>
  <c r="K194" i="7" s="1"/>
  <c r="K193" i="7" s="1"/>
  <c r="K192" i="7" s="1"/>
  <c r="K191" i="7" s="1"/>
  <c r="K189" i="7"/>
  <c r="K187" i="7"/>
  <c r="K181" i="7"/>
  <c r="K174" i="7"/>
  <c r="K173" i="7" s="1"/>
  <c r="K172" i="7" s="1"/>
  <c r="K171" i="7" s="1"/>
  <c r="K166" i="7"/>
  <c r="K165" i="7" s="1"/>
  <c r="K164" i="7" s="1"/>
  <c r="K163" i="7" s="1"/>
  <c r="K161" i="7"/>
  <c r="K160" i="7" s="1"/>
  <c r="K159" i="7" s="1"/>
  <c r="K158" i="7" s="1"/>
  <c r="K157" i="7" s="1"/>
  <c r="K155" i="7"/>
  <c r="K154" i="7"/>
  <c r="K153" i="7" s="1"/>
  <c r="K152" i="7" s="1"/>
  <c r="K151" i="7" s="1"/>
  <c r="K141" i="7"/>
  <c r="K140" i="7" s="1"/>
  <c r="K139" i="7" s="1"/>
  <c r="K138" i="7" s="1"/>
  <c r="K137" i="7" s="1"/>
  <c r="K136" i="7" s="1"/>
  <c r="K132" i="7"/>
  <c r="K120" i="7"/>
  <c r="K118" i="7"/>
  <c r="K116" i="7"/>
  <c r="K115" i="7" s="1"/>
  <c r="K109" i="7"/>
  <c r="K108" i="7" s="1"/>
  <c r="K107" i="7" s="1"/>
  <c r="K106" i="7" s="1"/>
  <c r="K99" i="7" s="1"/>
  <c r="K93" i="7"/>
  <c r="K92" i="7" s="1"/>
  <c r="K91" i="7" s="1"/>
  <c r="K89" i="7"/>
  <c r="K87" i="7"/>
  <c r="K80" i="7"/>
  <c r="K79" i="7" s="1"/>
  <c r="K69" i="7"/>
  <c r="K68" i="7" s="1"/>
  <c r="K67" i="7" s="1"/>
  <c r="K66" i="7" s="1"/>
  <c r="K64" i="7"/>
  <c r="K63" i="7" s="1"/>
  <c r="K62" i="7" s="1"/>
  <c r="K61" i="7" s="1"/>
  <c r="K58" i="7"/>
  <c r="K55" i="7"/>
  <c r="K46" i="7"/>
  <c r="K43" i="7"/>
  <c r="K42" i="7" s="1"/>
  <c r="K41" i="7" s="1"/>
  <c r="K40" i="7" s="1"/>
  <c r="K37" i="7"/>
  <c r="K36" i="7" s="1"/>
  <c r="K35" i="7" s="1"/>
  <c r="K34" i="7" s="1"/>
  <c r="K29" i="7"/>
  <c r="K28" i="7" s="1"/>
  <c r="K443" i="7" l="1"/>
  <c r="K150" i="7"/>
  <c r="K295" i="7"/>
  <c r="K436" i="7"/>
  <c r="K622" i="7"/>
  <c r="K621" i="7" s="1"/>
  <c r="K620" i="7" s="1"/>
  <c r="K619" i="7" s="1"/>
  <c r="K391" i="7"/>
  <c r="K661" i="7"/>
  <c r="K660" i="7" s="1"/>
  <c r="K659" i="7" s="1"/>
  <c r="K658" i="7" s="1"/>
  <c r="K131" i="7"/>
  <c r="K130" i="7" s="1"/>
  <c r="K129" i="7" s="1"/>
  <c r="K128" i="7" s="1"/>
  <c r="K744" i="7"/>
  <c r="K180" i="7"/>
  <c r="K179" i="7" s="1"/>
  <c r="K602" i="7"/>
  <c r="K363" i="7"/>
  <c r="K362" i="7" s="1"/>
  <c r="K361" i="7" s="1"/>
  <c r="K360" i="7" s="1"/>
  <c r="K359" i="7" s="1"/>
  <c r="K52" i="7"/>
  <c r="K27" i="7"/>
  <c r="K26" i="7" s="1"/>
  <c r="K25" i="7" s="1"/>
  <c r="K24" i="7" s="1"/>
  <c r="K545" i="7"/>
  <c r="K544" i="7" s="1"/>
  <c r="K708" i="7"/>
  <c r="K707" i="7" s="1"/>
  <c r="K706" i="7" s="1"/>
  <c r="K673" i="7"/>
  <c r="K672" i="7" s="1"/>
  <c r="K671" i="7" s="1"/>
  <c r="K755" i="7"/>
  <c r="K754" i="7" s="1"/>
  <c r="K753" i="7" s="1"/>
  <c r="K752" i="7" s="1"/>
  <c r="K774" i="7"/>
  <c r="K773" i="7" s="1"/>
  <c r="K772" i="7" s="1"/>
  <c r="K771" i="7" s="1"/>
  <c r="K86" i="7"/>
  <c r="K78" i="7" s="1"/>
  <c r="K77" i="7" s="1"/>
  <c r="K71" i="7" s="1"/>
  <c r="K475" i="7"/>
  <c r="K474" i="7" s="1"/>
  <c r="K252" i="7"/>
  <c r="K641" i="7"/>
  <c r="K640" i="7" s="1"/>
  <c r="K639" i="7" s="1"/>
  <c r="K638" i="7" s="1"/>
  <c r="K114" i="7"/>
  <c r="K113" i="7" s="1"/>
  <c r="K112" i="7" s="1"/>
  <c r="K259" i="7"/>
  <c r="K321" i="7"/>
  <c r="K380" i="7"/>
  <c r="K492" i="7"/>
  <c r="K511" i="7"/>
  <c r="K186" i="7"/>
  <c r="K185" i="7" s="1"/>
  <c r="K184" i="7" s="1"/>
  <c r="K183" i="7" s="1"/>
  <c r="K342" i="7"/>
  <c r="K221" i="7"/>
  <c r="K215" i="7" s="1"/>
  <c r="K214" i="7" s="1"/>
  <c r="K213" i="7" s="1"/>
  <c r="K304" i="7"/>
  <c r="K418" i="7"/>
  <c r="K417" i="7" s="1"/>
  <c r="K595" i="7"/>
  <c r="K651" i="7"/>
  <c r="K650" i="7" s="1"/>
  <c r="K435" i="7" l="1"/>
  <c r="K434" i="7" s="1"/>
  <c r="K433" i="7" s="1"/>
  <c r="K338" i="7"/>
  <c r="K337" i="7" s="1"/>
  <c r="K336" i="7" s="1"/>
  <c r="K335" i="7" s="1"/>
  <c r="K334" i="7" s="1"/>
  <c r="K649" i="7"/>
  <c r="K648" i="7" s="1"/>
  <c r="K594" i="7"/>
  <c r="K593" i="7" s="1"/>
  <c r="K592" i="7" s="1"/>
  <c r="K490" i="7"/>
  <c r="K489" i="7" s="1"/>
  <c r="K743" i="7"/>
  <c r="K742" i="7" s="1"/>
  <c r="K741" i="7" s="1"/>
  <c r="K379" i="7"/>
  <c r="K378" i="7" s="1"/>
  <c r="K371" i="7"/>
  <c r="K111" i="7"/>
  <c r="K670" i="7"/>
  <c r="K669" i="7" s="1"/>
  <c r="K251" i="7"/>
  <c r="K250" i="7" s="1"/>
  <c r="K249" i="7" s="1"/>
  <c r="K248" i="7" s="1"/>
  <c r="K247" i="7" s="1"/>
  <c r="K705" i="7"/>
  <c r="K704" i="7" s="1"/>
  <c r="K703" i="7" s="1"/>
  <c r="K473" i="7"/>
  <c r="K472" i="7" s="1"/>
  <c r="K170" i="7"/>
  <c r="K169" i="7" s="1"/>
  <c r="K751" i="7"/>
  <c r="K294" i="7"/>
  <c r="K293" i="7" s="1"/>
  <c r="K292" i="7" s="1"/>
  <c r="K291" i="7" s="1"/>
  <c r="K290" i="7" s="1"/>
  <c r="K45" i="7"/>
  <c r="K39" i="7" s="1"/>
  <c r="K416" i="7"/>
  <c r="K415" i="7" s="1"/>
  <c r="K414" i="7" l="1"/>
  <c r="K413" i="7" s="1"/>
  <c r="K740" i="7"/>
  <c r="K668" i="7"/>
  <c r="K377" i="7"/>
  <c r="K370" i="7" s="1"/>
  <c r="K369" i="7" s="1"/>
  <c r="K566" i="7"/>
  <c r="K543" i="7" s="1"/>
  <c r="K33" i="7"/>
  <c r="K32" i="7" s="1"/>
  <c r="K618" i="7" l="1"/>
  <c r="K610" i="7" s="1"/>
  <c r="K23" i="7" l="1"/>
  <c r="O23" i="7" s="1"/>
</calcChain>
</file>

<file path=xl/comments1.xml><?xml version="1.0" encoding="utf-8"?>
<comments xmlns="http://schemas.openxmlformats.org/spreadsheetml/2006/main">
  <authors>
    <author>Гузий НН.</author>
  </authors>
  <commentList>
    <comment ref="K305" authorId="0">
      <text>
        <r>
          <rPr>
            <b/>
            <sz val="9"/>
            <color indexed="81"/>
            <rFont val="Tahoma"/>
            <family val="2"/>
            <charset val="204"/>
          </rPr>
          <t>Гузий НН.:</t>
        </r>
        <r>
          <rPr>
            <sz val="9"/>
            <color indexed="81"/>
            <rFont val="Tahoma"/>
            <family val="2"/>
            <charset val="204"/>
          </rPr>
          <t xml:space="preserve">
пересмотреть  сНП20274</t>
        </r>
      </text>
    </comment>
  </commentList>
</comments>
</file>

<file path=xl/sharedStrings.xml><?xml version="1.0" encoding="utf-8"?>
<sst xmlns="http://schemas.openxmlformats.org/spreadsheetml/2006/main" count="4337" uniqueCount="405">
  <si>
    <t>№ п/п</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</si>
  <si>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</si>
  <si>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</si>
  <si>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</si>
  <si>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</si>
  <si>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03</t>
  </si>
  <si>
    <t>04</t>
  </si>
  <si>
    <t>05</t>
  </si>
  <si>
    <t>07</t>
  </si>
  <si>
    <t>Другие общегосударственные вопросы</t>
  </si>
  <si>
    <t>14</t>
  </si>
  <si>
    <t xml:space="preserve">Национальная оборона </t>
  </si>
  <si>
    <t>Мобилизационная подготовка экономики</t>
  </si>
  <si>
    <t>Мероприятия по обеспечению мобилизационной готовности экономики</t>
  </si>
  <si>
    <t>Национальная безопасность и правоохранительная деятельность</t>
  </si>
  <si>
    <t>Национальная экономика</t>
  </si>
  <si>
    <t>Сельское хозяйство и рыболовство</t>
  </si>
  <si>
    <t>08</t>
  </si>
  <si>
    <t>Образование</t>
  </si>
  <si>
    <t>Молодежная политика и оздоровление детей</t>
  </si>
  <si>
    <t>Социальная политика</t>
  </si>
  <si>
    <t>10</t>
  </si>
  <si>
    <t>11</t>
  </si>
  <si>
    <t>09</t>
  </si>
  <si>
    <t>Дошкольное образование</t>
  </si>
  <si>
    <t>Общее образование</t>
  </si>
  <si>
    <t>Другие вопросы в области образования</t>
  </si>
  <si>
    <t>Охрана семьи и детства</t>
  </si>
  <si>
    <t>06</t>
  </si>
  <si>
    <t>929</t>
  </si>
  <si>
    <t>РЗ</t>
  </si>
  <si>
    <t>ПР</t>
  </si>
  <si>
    <t>ЦСР</t>
  </si>
  <si>
    <t>ВР</t>
  </si>
  <si>
    <t>Код бюджетной классификации</t>
  </si>
  <si>
    <t>Вед</t>
  </si>
  <si>
    <t>Наименование</t>
  </si>
  <si>
    <t>ВСЕГО:</t>
  </si>
  <si>
    <t>13</t>
  </si>
  <si>
    <t>Жилищно-коммунальное хозяйство</t>
  </si>
  <si>
    <t>Пенсионное обеспечение</t>
  </si>
  <si>
    <t>Обеспечение деятельности финансовых, налоговых и таможенных органов и органов финансового (финансово-бюджетного) надзора</t>
  </si>
  <si>
    <t>Обслуживание государственного и муниципального долга</t>
  </si>
  <si>
    <t>Обслуживание государственного внутреннего и муниципального долга</t>
  </si>
  <si>
    <t>953</t>
  </si>
  <si>
    <t>Другие вопросы в области культуры, кинематографии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</si>
  <si>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</si>
  <si>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</si>
  <si>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</si>
  <si>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</si>
  <si>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</si>
  <si>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</si>
  <si>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</si>
  <si>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</si>
  <si>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</si>
  <si>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400</t>
  </si>
  <si>
    <t>Социальное обеспечение и иные выплаты населению</t>
  </si>
  <si>
    <t>300</t>
  </si>
  <si>
    <t>Обслуживание муниципального долга</t>
  </si>
  <si>
    <t>700</t>
  </si>
  <si>
    <t>Субсидии бюджетным, автономным учреждениям и иным некоммерческим организациям</t>
  </si>
  <si>
    <t>600</t>
  </si>
  <si>
    <t xml:space="preserve">Расходы на обеспечение функций муниципальных органов </t>
  </si>
  <si>
    <t>Физическая культура и спорт</t>
  </si>
  <si>
    <t>Другие вопросы в области социальной политики</t>
  </si>
  <si>
    <t>Обеспечение деятельности представительного органа местного самоуправления</t>
  </si>
  <si>
    <t xml:space="preserve">Культура, кинематография </t>
  </si>
  <si>
    <t>Другие вопросы в области физической культуры и спорта</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</si>
  <si>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</si>
  <si>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</si>
  <si>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Транспорт</t>
  </si>
  <si>
    <t>Другие вопросы в области национальной экономики</t>
  </si>
  <si>
    <t>12</t>
  </si>
  <si>
    <t>934</t>
  </si>
  <si>
    <t>(тыс. рублей)</t>
  </si>
  <si>
    <t>Капитальные вложения в объекты государственной (муниципальной) собственности</t>
  </si>
  <si>
    <t>Непрограммные расходы</t>
  </si>
  <si>
    <t>00</t>
  </si>
  <si>
    <t>00000</t>
  </si>
  <si>
    <t>00190</t>
  </si>
  <si>
    <t>Компенсационные расходы на выплаты депутатских полномочий</t>
  </si>
  <si>
    <t>60870</t>
  </si>
  <si>
    <t>52</t>
  </si>
  <si>
    <t>60910</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</si>
  <si>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</si>
  <si>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</si>
  <si>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</si>
  <si>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</si>
  <si>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</si>
  <si>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</si>
  <si>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</si>
  <si>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</si>
  <si>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Реализация основных направлений приоритетного национального проекта «Доступное и комфортное жилье - гражданам России»</t>
  </si>
  <si>
    <t>4</t>
  </si>
  <si>
    <t>19</t>
  </si>
  <si>
    <t>24590</t>
  </si>
  <si>
    <t>Процентные платежи по муниципальному долгу</t>
  </si>
  <si>
    <t>24430</t>
  </si>
  <si>
    <t>53</t>
  </si>
  <si>
    <t>10490</t>
  </si>
  <si>
    <t>54</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</si>
  <si>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</si>
  <si>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</si>
  <si>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</si>
  <si>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</si>
  <si>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</si>
  <si>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</si>
  <si>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</si>
  <si>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</si>
  <si>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62370</t>
  </si>
  <si>
    <t>60710</t>
  </si>
  <si>
    <t>2</t>
  </si>
  <si>
    <t>Повышения качества обучения в муниципальных детско-юношеских спортивных школах</t>
  </si>
  <si>
    <t>60740</t>
  </si>
  <si>
    <t>Поддержка детей-сирот</t>
  </si>
  <si>
    <t>Предоставление субсидий бюджетным, автономным учреждениям и иным некоммерческим организациям</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</si>
  <si>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</si>
  <si>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</si>
  <si>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60070</t>
  </si>
  <si>
    <t>Организация и проведение аварийно-спасательных и других неотложных работ при чрезвычайных ситуациях</t>
  </si>
  <si>
    <t>947</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</si>
  <si>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 </t>
  </si>
  <si>
    <t>20</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</si>
  <si>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</si>
  <si>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21620</t>
  </si>
  <si>
    <t>62500</t>
  </si>
  <si>
    <t>5</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</si>
  <si>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</si>
  <si>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24840</t>
  </si>
  <si>
    <t>Муниципальная программа «Защита населения и территории от чрезвычайных ситуаций, обеспечение пожарной безопасности»</t>
  </si>
  <si>
    <t>Дополнительное образование детей</t>
  </si>
  <si>
    <t>Другие вопросы в области жилищно-коммунального хозяйства</t>
  </si>
  <si>
    <t>Обеспечение деятельности управления ЖКХ и ТЭК</t>
  </si>
  <si>
    <t>24690</t>
  </si>
  <si>
    <t>24810</t>
  </si>
  <si>
    <t>24800</t>
  </si>
  <si>
    <t>Сумма</t>
  </si>
  <si>
    <t>ВЕДОМСТВЕННАЯ СТРУКТУРА</t>
  </si>
  <si>
    <t>21610</t>
  </si>
  <si>
    <t>Подпрограмма «Жилище»</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</si>
  <si>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</si>
  <si>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</si>
  <si>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</si>
  <si>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</si>
  <si>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</si>
  <si>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Финансирование расходных обязательств по заработной плате с учетом начислений АНО «Комбинат социального питания»</t>
  </si>
  <si>
    <t>Подпрограмма «Развитие детско-юношеского спорта»</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</si>
  <si>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</si>
  <si>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24900</t>
  </si>
  <si>
    <t>Укрепление межрегиональных и межмуниципальных отношений в области курортного дела и туризма</t>
  </si>
  <si>
    <t>Реализация мероприятий по Укреплению межрегиональных и межмуниципальных отношений в области курортного дела и туризма</t>
  </si>
  <si>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</si>
  <si>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</si>
  <si>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</si>
  <si>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</si>
  <si>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60220</t>
  </si>
  <si>
    <t>Реализация мероприятий по обеспечению жильем молодых семей</t>
  </si>
  <si>
    <t>L4970</t>
  </si>
  <si>
    <t>Создание условий для поддержания благосостояния отдельных категорий граждан и повышение доступности социального обслуживания населения</t>
  </si>
  <si>
    <t>Культура</t>
  </si>
  <si>
    <t>24460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</si>
  <si>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</si>
  <si>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24420</t>
  </si>
  <si>
    <t xml:space="preserve">Предоставление субсидий бюджетным, автономным учреждениям и иным некоммерческим организациям
</t>
  </si>
  <si>
    <t>24790</t>
  </si>
  <si>
    <t>Совершенствование противопожарной защиты населения и объектов инфраструктуры</t>
  </si>
  <si>
    <t>Муниципальная программа  «Защита населения и территории от чрезвычайных ситуаций, обеспечение пожарной безопасности»</t>
  </si>
  <si>
    <t>24640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</si>
  <si>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</si>
  <si>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</si>
  <si>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</si>
  <si>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</si>
  <si>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</si>
  <si>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</si>
  <si>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</si>
  <si>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</si>
  <si>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</si>
  <si>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</si>
  <si>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</si>
  <si>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24610</t>
  </si>
  <si>
    <t>S2820</t>
  </si>
  <si>
    <t>Осуществление отдельных государственных полномочий Краснодарского края по поддержке сельскохозяйственного производства</t>
  </si>
  <si>
    <t>Предоставление субсидий на учреждения деятельность которых приостановлена</t>
  </si>
  <si>
    <t>Обеспечение жилыми помещениями детей-сирот и детей, оставшихся без попечения родителей, а также лиц из их числа</t>
  </si>
  <si>
    <t>L3040</t>
  </si>
  <si>
    <t>Защита населения и территории от чрезвычайных ситуаций природного и техногенного характера, пожарная безопасность</t>
  </si>
  <si>
    <t xml:space="preserve">расходов бюджета  муниципального образования </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</si>
  <si>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</si>
  <si>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Федеральный проект  «Культурная среда»</t>
  </si>
  <si>
    <t>A1</t>
  </si>
  <si>
    <t>Государственная поддержка отрасли культуры</t>
  </si>
  <si>
    <t>55190</t>
  </si>
  <si>
    <t>24571</t>
  </si>
  <si>
    <t>Диспансеризация сотрудников отраслевых (функциональных) органов</t>
  </si>
  <si>
    <t>Профессиональная подготовка, переподготовка и повышение квалификации</t>
  </si>
  <si>
    <t>24572</t>
  </si>
  <si>
    <t>Обучение сотрудников отраслевых (функциональных) органов</t>
  </si>
  <si>
    <t>Укрепление материально-технической базы и оборотных средств отраслевых (функциональных) органов</t>
  </si>
  <si>
    <t>24574</t>
  </si>
  <si>
    <t>24573</t>
  </si>
  <si>
    <t>Приобретение системного программного обеспечения и техническое сопровождение программных продуктов</t>
  </si>
  <si>
    <t>S3550</t>
  </si>
  <si>
    <t>63540</t>
  </si>
  <si>
    <t>00591</t>
  </si>
  <si>
    <t>Обеспечение функционирования модели персонифицированного финансирования дополнительного образования детей</t>
  </si>
  <si>
    <t>69200</t>
  </si>
  <si>
    <t>69120</t>
  </si>
  <si>
    <t>69100</t>
  </si>
  <si>
    <t>69130</t>
  </si>
  <si>
    <t>69190</t>
  </si>
  <si>
    <t>69180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</si>
  <si>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</si>
  <si>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69170</t>
  </si>
  <si>
    <t>63640</t>
  </si>
  <si>
    <t>69110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</si>
  <si>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</si>
  <si>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69140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</si>
  <si>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</si>
  <si>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</si>
  <si>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</si>
  <si>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Коммунальное хозяйство</t>
  </si>
  <si>
    <t>Спорт высших достижений</t>
  </si>
  <si>
    <t>Обеспечение проведения выборов и референдумов</t>
  </si>
  <si>
    <t>51</t>
  </si>
  <si>
    <t>12030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</si>
  <si>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</si>
  <si>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</si>
  <si>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</si>
  <si>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</si>
  <si>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Резервные фонды</t>
  </si>
  <si>
    <t>L5190</t>
  </si>
  <si>
    <t>R3032</t>
  </si>
  <si>
    <t>А0820</t>
  </si>
  <si>
    <t>60960</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</si>
  <si>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</si>
  <si>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Здравоохранение</t>
  </si>
  <si>
    <t>Амбулаторная помощь</t>
  </si>
  <si>
    <t>Развитие и поддержка одаренных детей</t>
  </si>
  <si>
    <t>24760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</si>
  <si>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</si>
  <si>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</si>
  <si>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Начальник финансового управления</t>
  </si>
  <si>
    <t>Ю.Н. Кулакова</t>
  </si>
  <si>
    <t>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</si>
  <si>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</si>
  <si>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</si>
  <si>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
</t>
  </si>
  <si>
    <t>Обеспечение условий для развития физической культуры и массового спорта в части оплаты труда инструкторов по спорту</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</si>
  <si>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</si>
  <si>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Совет муниципального образования Туапсинский муниципальный округ Краснодарского края</t>
  </si>
  <si>
    <t>Исполнительно-распорядительный орган муниципального образования - администрация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</si>
  <si>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</si>
  <si>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Муниципальная программа «Экономическое развитие»</t>
  </si>
  <si>
    <t xml:space="preserve"> Подпрограмма «Развитие агропромышленного комплекса»</t>
  </si>
  <si>
    <t>Поддержка сельскохозяйственного производства в Туапсинском муниципальном округе</t>
  </si>
  <si>
    <t>Обеспечение функционирования администрации муниципального образования Туапсинский муниципальный округ Краснодарского края</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</si>
  <si>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</si>
  <si>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</si>
  <si>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Реализация мероприятий муниципальной программы «Территория комфортного проживания»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</si>
  <si>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</si>
  <si>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</si>
  <si>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Муниципальная программа «Развитие санаторно-курортного и туристского комплекса»</t>
  </si>
  <si>
    <t>Отдельные мероприятия муниципальной программы «Развитие санаторно-курортного и туристского комплекса»</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</si>
  <si>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</si>
  <si>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Непрограммные расходы органов исполнительной власти Туапсинского муниципального округа Краснодарского края</t>
  </si>
  <si>
    <t>Реализация мероприятий  подпрограммы «Развитие агропромышленного комплекса»</t>
  </si>
  <si>
    <t>Муниципальная программа «Территория комфортного проживания»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</si>
  <si>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</si>
  <si>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</si>
  <si>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</si>
  <si>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Финансовое управление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</si>
  <si>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</si>
  <si>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</si>
  <si>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</si>
  <si>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</si>
  <si>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</si>
  <si>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</si>
  <si>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Мероприятия в рамках управления имуществом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</si>
  <si>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</si>
  <si>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Обеспечение деятельности контрольно-счетной палаты муниципального образования Туапсинский муниципальный округ Краснодарского края</t>
  </si>
  <si>
    <t>Управление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</si>
  <si>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</si>
  <si>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</si>
  <si>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Управление имущественных отношений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</si>
  <si>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</si>
  <si>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Управление ЖКХ и ТЭК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</si>
  <si>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</si>
  <si>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</si>
  <si>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Муниципальная программа «Развитие образования»</t>
  </si>
  <si>
    <t>Отдельные мероприятия муниципальной программы «Развитие образования»</t>
  </si>
  <si>
    <t>Подпрограмма «Профилактика терроризма и экстремимза»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</si>
  <si>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</si>
  <si>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Профилактика террористических проявлений на территории муниципального образования Туапсинский муниципальный округ Краснодарского края</t>
  </si>
  <si>
    <t>Управление культуры администрации муниципального образования Туапсинский муниципальный округ Краснодарского края</t>
  </si>
  <si>
    <t>Муниципальная программа «Развитие культуры»</t>
  </si>
  <si>
    <t>Отдельные мероприятия муниципальной программы «Развитие культуры»</t>
  </si>
  <si>
    <t xml:space="preserve">Совершенствование деятельности муниципальных учреждений дополнительного образования отрасли «Культура» </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</si>
  <si>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</si>
  <si>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</si>
  <si>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Управление по работе с молодежью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</si>
  <si>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</si>
  <si>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</si>
  <si>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Управление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</si>
  <si>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«Развитие транспортной системы»</t>
  </si>
  <si>
    <t>Управление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</si>
  <si>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</si>
  <si>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</si>
  <si>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</si>
  <si>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</si>
  <si>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</si>
  <si>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</si>
  <si>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</si>
  <si>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</si>
  <si>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</si>
  <si>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51180</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</si>
  <si>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</si>
  <si>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</si>
  <si>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Организация водоснабжения населения</t>
  </si>
  <si>
    <t>S0330</t>
  </si>
  <si>
    <t>S0620</t>
  </si>
  <si>
    <t>Организация газоснабжения населения (поселений) (строительство подводящих газопроводов, распределительных газопроводов)</t>
  </si>
  <si>
    <t>98100</t>
  </si>
  <si>
    <t>Строительство и реконструкция объектов водоотведения</t>
  </si>
  <si>
    <t>R0820</t>
  </si>
  <si>
    <t>69000</t>
  </si>
  <si>
    <t>63110</t>
  </si>
  <si>
    <t>Обеспечение организации летних каникул как продолжение образовательно-воспитательного процесса</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</si>
  <si>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</si>
  <si>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</si>
  <si>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</si>
  <si>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Совершенствование деятельности муниципальных учреждений отрасли "Культура" </t>
  </si>
  <si>
    <t>L4670</t>
  </si>
  <si>
    <t>L5170</t>
  </si>
  <si>
    <t>Поддержка, ремонт и укрепление материально-технической базы культурной среды в Туапсинском муниципальном округе</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</si>
  <si>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</si>
  <si>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</si>
  <si>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Муниципальная программа «Социальная поддержка детей-сирот и детей, оставшихся без попечения родителей»</t>
  </si>
  <si>
    <t>Подпрограмма «Социальная поддержка детей-сирот и детей, оставшихся без попечения родителей, лиц из их числа»</t>
  </si>
  <si>
    <t>Лесное хозяйство</t>
  </si>
  <si>
    <t>Кинематография</t>
  </si>
  <si>
    <t>Муниципальная программа "Развитие культуры"</t>
  </si>
  <si>
    <t>Совершенствование деятельности муниципальных учреждений отрасли "Культура" Туапсинского муниципального округа по предоставлению муниципальных услуг</t>
  </si>
  <si>
    <t>55</t>
  </si>
  <si>
    <t>Обслуживание долговых обязательств</t>
  </si>
  <si>
    <t>Финансовое обеспечение долговых обязательств</t>
  </si>
  <si>
    <t>56</t>
  </si>
  <si>
    <t>Реализация мероприятий муниципальной программы "Развитие культуры"</t>
  </si>
  <si>
    <t>Создание условий для отдыха населения и организации обустройства мест отдыха населения</t>
  </si>
  <si>
    <t>30100</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</si>
  <si>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</si>
  <si>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</si>
  <si>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</si>
  <si>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</si>
  <si>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Обеспечение сохранности и развития автомобильных дорог</t>
  </si>
  <si>
    <t>30500</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</si>
  <si>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</si>
  <si>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926</t>
  </si>
  <si>
    <t>Обеспечение деятельности подведомственных учреждений</t>
  </si>
  <si>
    <t>Условно утвержденные расходы</t>
  </si>
  <si>
    <t>000</t>
  </si>
  <si>
    <t>Дорожное хозяйство (дорожные фонды)</t>
  </si>
  <si>
    <t>30300</t>
  </si>
  <si>
    <t>Основные мероприятия муниципальной программы «Развитие жилищно-коммунального хозяйства»</t>
  </si>
  <si>
    <t>Модернизация систем водоснабжения и водоотведения</t>
  </si>
  <si>
    <t>Управление по делам ГО и ЧС администрации муниципального образования Туапсинский муниципальный округ Краснодарского края</t>
  </si>
  <si>
    <t>Управление по физической культуре и спорту  администрации муниципального образования Туапсинский муниципальный округ Краснодарского края</t>
  </si>
  <si>
    <t>Управление по опеке и попечительству в отношении несовершеннолетних администрации муниципального образования Туапсинский муниципальный округ Краснодарского края</t>
  </si>
  <si>
    <t>Управление образования администрации муниципального образования Туапсинский муниципальный округ Краснодарского края</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</si>
  <si>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</si>
  <si>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 xml:space="preserve"> Туапсинский муниципальный округ Краснодарского края на 2026 год </t>
  </si>
  <si>
    <t>L7500</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</si>
  <si>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</si>
  <si>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Отдельные мероприятия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</si>
  <si>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</si>
  <si>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</si>
  <si>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Совершенствование деятельности муниципальных учреждений отрасли "Культура"</t>
  </si>
  <si>
    <t>Реализация мероприятий подпрограммы "Водопроводно-канализационное хозяйство"</t>
  </si>
  <si>
    <t>Подпрограмма "Водопроводно-канализационное хозяйство"</t>
  </si>
  <si>
    <t>Подпрограмма "Благоустройство территорий"</t>
  </si>
  <si>
    <t>Реализация мероприятий подпрограммы "Благоустройство територий"</t>
  </si>
  <si>
    <t>Обеспечение деятельности и организация работы муниципального казенного учреждения «Молодежный центр Туапсинского округа»</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</si>
  <si>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</si>
  <si>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</si>
  <si>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</si>
  <si>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</si>
  <si>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</si>
  <si>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Реализация мероприятий подпрограммы «Профилактика терроризма и экстремизма»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</si>
  <si>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</si>
  <si>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t>
  </si>
  <si>
    <t>Глава муниципального образования Туапсинский муниципальный округ Краснодарского края</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</si>
  <si>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</si>
  <si>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</si>
  <si>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</si>
  <si>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администрации муниципального образования</t>
  </si>
  <si>
    <t>Туапсинский муниципальный округ</t>
  </si>
  <si>
    <t>».</t>
  </si>
  <si>
    <t>Региональный проект "Педагоги и наставники"</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</si>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</sst>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00\ _₽_-;\-* #,##0.00\ _₽_-;_-* &quot;-&quot;??\ _₽_-;_-@_-"/>
    <numFmt numFmtId="165" formatCode="#,##0.0"/>
    <numFmt numFmtId="166" formatCode="#,##0.00&quot;р.&quot;"/>
    <numFmt numFmtId="167" formatCode="#,##0.00\ &quot;₽&quot;"/>
    <numFmt numFmtId="168" formatCode="0.0"/>
    <numFmt numFmtId="169" formatCode="#,##0.0_ ;\-#,##0.0\ "/>
  </numFmts>
  <fonts count="55"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color indexed="8"/>
      <name val="Times New Roman"/>
      <family val="1"/>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indexed="8"/>
      <name val="Times New Roman"/>
      <family val="1"/>
      <charset val="204"/>
    </font>
    <font>
      <sz val="12"/>
      <color indexed="10"/>
      <name val="Times New Roman"/>
      <family val="1"/>
      <charset val="204"/>
    </font>
    <font>
      <sz val="12"/>
      <color theme="1"/>
      <name val="Times New Roman"/>
      <family val="1"/>
      <charset val="204"/>
    </font>
    <font>
      <sz val="11"/>
      <name val="Arial Cyr"/>
      <charset val="204"/>
    </font>
    <font>
      <sz val="11"/>
      <name val="Times New Roman"/>
      <family val="1"/>
      <charset val="204"/>
    </font>
    <font>
      <sz val="11"/>
      <color rgb="FFFF0000"/>
      <name val="Arial Cyr"/>
      <charset val="204"/>
    </font>
    <font>
      <sz val="14"/>
      <color rgb="FFFF0000"/>
      <name val="Arial Cyr"/>
      <charset val="204"/>
    </font>
    <font>
      <b/>
      <sz val="9"/>
      <color indexed="81"/>
      <name val="Tahoma"/>
      <family val="2"/>
      <charset val="204"/>
    </font>
    <font>
      <sz val="9"/>
      <color indexed="81"/>
      <name val="Tahoma"/>
      <family val="2"/>
      <charset val="204"/>
    </font>
    <font>
      <b/>
      <sz val="11"/>
      <color rgb="FFFF0000"/>
      <name val="Arial Cyr"/>
      <charset val="204"/>
    </font>
    <font>
      <sz val="14"/>
      <color theme="1"/>
      <name val="Arial Cyr"/>
      <charset val="204"/>
    </font>
    <font>
      <sz val="14"/>
      <color theme="1"/>
      <name val="Times New Roman"/>
      <family val="1"/>
      <charset val="204"/>
    </font>
    <font>
      <sz val="10"/>
      <color theme="1"/>
      <name val="Arial Cyr"/>
      <charset val="204"/>
    </font>
    <font>
      <sz val="14"/>
      <color rgb="FF000000"/>
      <name val="Times New Roman"/>
      <family val="1"/>
      <charset val="204"/>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8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7" borderId="1" applyNumberFormat="0" applyAlignment="0" applyProtection="0"/>
    <xf numFmtId="0" fontId="23" fillId="20" borderId="2" applyNumberFormat="0" applyAlignment="0" applyProtection="0"/>
    <xf numFmtId="0" fontId="24" fillId="20" borderId="1" applyNumberFormat="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21" borderId="7" applyNumberFormat="0" applyAlignment="0" applyProtection="0"/>
    <xf numFmtId="0" fontId="30" fillId="0" borderId="0" applyNumberFormat="0" applyFill="0" applyBorder="0" applyAlignment="0" applyProtection="0"/>
    <xf numFmtId="0" fontId="31" fillId="22" borderId="0" applyNumberFormat="0" applyBorder="0" applyAlignment="0" applyProtection="0"/>
    <xf numFmtId="0" fontId="32" fillId="3" borderId="0" applyNumberFormat="0" applyBorder="0" applyAlignment="0" applyProtection="0"/>
    <xf numFmtId="0" fontId="33" fillId="0" borderId="0" applyNumberFormat="0" applyFill="0" applyBorder="0" applyAlignment="0" applyProtection="0"/>
    <xf numFmtId="0" fontId="15" fillId="23" borderId="8" applyNumberFormat="0" applyFont="0" applyAlignment="0" applyProtection="0"/>
    <xf numFmtId="0" fontId="34" fillId="0" borderId="9" applyNumberFormat="0" applyFill="0" applyAlignment="0" applyProtection="0"/>
    <xf numFmtId="0" fontId="35" fillId="0" borderId="0" applyNumberFormat="0" applyFill="0" applyBorder="0" applyAlignment="0" applyProtection="0"/>
    <xf numFmtId="43" fontId="37" fillId="0" borderId="0" applyFont="0" applyFill="0" applyBorder="0" applyAlignment="0" applyProtection="0"/>
    <xf numFmtId="0" fontId="36" fillId="4" borderId="0" applyNumberFormat="0" applyBorder="0" applyAlignment="0" applyProtection="0"/>
    <xf numFmtId="0" fontId="38" fillId="0" borderId="0"/>
    <xf numFmtId="0" fontId="39" fillId="0" borderId="0"/>
    <xf numFmtId="9" fontId="37" fillId="0" borderId="0" applyFont="0" applyFill="0" applyBorder="0" applyAlignment="0" applyProtection="0"/>
    <xf numFmtId="0" fontId="39" fillId="0" borderId="0"/>
    <xf numFmtId="43" fontId="15" fillId="0" borderId="0" applyFont="0" applyFill="0" applyBorder="0" applyAlignment="0" applyProtection="0"/>
    <xf numFmtId="0" fontId="14" fillId="0" borderId="0"/>
    <xf numFmtId="9" fontId="15" fillId="0" borderId="0" applyFont="0" applyFill="0" applyBorder="0" applyAlignment="0" applyProtection="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164" fontId="15" fillId="0" borderId="0" applyFont="0" applyFill="0" applyBorder="0" applyAlignment="0" applyProtection="0"/>
    <xf numFmtId="0" fontId="4" fillId="0" borderId="0"/>
    <xf numFmtId="0" fontId="4" fillId="0" borderId="0"/>
    <xf numFmtId="0" fontId="3" fillId="0" borderId="0"/>
    <xf numFmtId="0" fontId="2" fillId="0" borderId="0"/>
    <xf numFmtId="0" fontId="2" fillId="0" borderId="0"/>
    <xf numFmtId="43" fontId="15" fillId="0" borderId="0" applyFont="0" applyFill="0" applyBorder="0" applyAlignment="0" applyProtection="0"/>
    <xf numFmtId="0" fontId="2" fillId="0" borderId="0"/>
    <xf numFmtId="9" fontId="1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0">
    <xf numFmtId="0" fontId="0" fillId="0" borderId="0" xfId="0"/>
    <xf numFmtId="0" fontId="17" fillId="0" borderId="0" xfId="0" applyFont="1" applyFill="1" applyAlignment="1">
      <alignment vertical="top"/>
    </xf>
    <xf numFmtId="0" fontId="17" fillId="0" borderId="0" xfId="0" applyFont="1" applyFill="1" applyAlignment="1">
      <alignment horizontal="justify" vertical="justify"/>
    </xf>
    <xf numFmtId="0" fontId="17" fillId="0" borderId="0" xfId="0" applyFont="1" applyFill="1" applyAlignment="1">
      <alignment horizontal="center" vertical="top"/>
    </xf>
    <xf numFmtId="49" fontId="17" fillId="0" borderId="0" xfId="0" applyNumberFormat="1" applyFont="1" applyFill="1" applyAlignment="1">
      <alignment horizontal="center" vertical="top"/>
    </xf>
    <xf numFmtId="0" fontId="51" fillId="0" borderId="0" xfId="0" applyFont="1" applyFill="1" applyAlignment="1">
      <alignment horizontal="center" vertical="top"/>
    </xf>
    <xf numFmtId="4" fontId="44" fillId="0" borderId="0" xfId="0" applyNumberFormat="1" applyFont="1" applyFill="1" applyAlignment="1">
      <alignment vertical="top"/>
    </xf>
    <xf numFmtId="0" fontId="18" fillId="0" borderId="0" xfId="0" applyFont="1" applyFill="1" applyAlignment="1">
      <alignment vertical="top"/>
    </xf>
    <xf numFmtId="0" fontId="18" fillId="0" borderId="0" xfId="0" applyFont="1" applyFill="1" applyBorder="1" applyAlignment="1">
      <alignment horizontal="justify" vertical="justify"/>
    </xf>
    <xf numFmtId="0" fontId="18" fillId="0" borderId="0" xfId="0" applyFont="1" applyFill="1" applyAlignment="1">
      <alignment horizontal="center" vertical="top"/>
    </xf>
    <xf numFmtId="49" fontId="18" fillId="0" borderId="0" xfId="0" applyNumberFormat="1" applyFont="1" applyFill="1" applyAlignment="1">
      <alignment horizontal="center" vertical="top"/>
    </xf>
    <xf numFmtId="49" fontId="18" fillId="0" borderId="0" xfId="0" applyNumberFormat="1" applyFont="1" applyFill="1" applyBorder="1" applyAlignment="1">
      <alignment horizontal="center" vertical="top"/>
    </xf>
    <xf numFmtId="0" fontId="18" fillId="0" borderId="0" xfId="0" applyFont="1" applyFill="1" applyBorder="1" applyAlignment="1">
      <alignment horizontal="center" vertical="top"/>
    </xf>
    <xf numFmtId="0" fontId="19" fillId="0"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justify" vertical="justify" wrapText="1"/>
      <protection locked="0"/>
    </xf>
    <xf numFmtId="49" fontId="19" fillId="0" borderId="0" xfId="0" applyNumberFormat="1" applyFont="1" applyFill="1" applyBorder="1" applyAlignment="1" applyProtection="1">
      <alignment horizontal="center" vertical="top" wrapText="1"/>
      <protection locked="0"/>
    </xf>
    <xf numFmtId="4" fontId="17" fillId="0" borderId="0" xfId="0" applyNumberFormat="1" applyFont="1" applyFill="1" applyAlignment="1">
      <alignment vertical="top"/>
    </xf>
    <xf numFmtId="49" fontId="40" fillId="0" borderId="13" xfId="0" applyNumberFormat="1" applyFont="1" applyFill="1" applyBorder="1" applyAlignment="1" applyProtection="1">
      <alignment horizontal="center" vertical="top" wrapText="1"/>
      <protection locked="0"/>
    </xf>
    <xf numFmtId="0" fontId="40" fillId="0" borderId="10" xfId="0" applyFont="1" applyFill="1" applyBorder="1" applyAlignment="1" applyProtection="1">
      <alignment horizontal="center" vertical="top" wrapText="1"/>
      <protection locked="0"/>
    </xf>
    <xf numFmtId="0" fontId="40" fillId="0" borderId="10" xfId="0" applyFont="1" applyFill="1" applyBorder="1" applyAlignment="1" applyProtection="1">
      <alignment horizontal="center" vertical="justify" wrapText="1"/>
      <protection locked="0"/>
    </xf>
    <xf numFmtId="0" fontId="43" fillId="0" borderId="10" xfId="0" applyFont="1" applyFill="1" applyBorder="1" applyAlignment="1" applyProtection="1">
      <alignment horizontal="center" vertical="top" wrapText="1"/>
      <protection locked="0"/>
    </xf>
    <xf numFmtId="168" fontId="17" fillId="0" borderId="0" xfId="0" applyNumberFormat="1" applyFont="1" applyFill="1" applyAlignment="1">
      <alignment vertical="top"/>
    </xf>
    <xf numFmtId="0" fontId="40" fillId="0" borderId="10" xfId="0" applyFont="1" applyFill="1" applyBorder="1" applyAlignment="1" applyProtection="1">
      <alignment horizontal="justify" vertical="justify" wrapText="1"/>
      <protection locked="0"/>
    </xf>
    <xf numFmtId="49" fontId="40" fillId="0" borderId="10" xfId="0" applyNumberFormat="1" applyFont="1" applyFill="1" applyBorder="1" applyAlignment="1" applyProtection="1">
      <alignment horizontal="center" vertical="top" wrapText="1"/>
      <protection locked="0"/>
    </xf>
    <xf numFmtId="165" fontId="43" fillId="0" borderId="10" xfId="0" applyNumberFormat="1" applyFont="1" applyFill="1" applyBorder="1" applyAlignment="1">
      <alignment horizontal="center" vertical="top"/>
    </xf>
    <xf numFmtId="1" fontId="40" fillId="0" borderId="13" xfId="0" applyNumberFormat="1" applyFont="1" applyFill="1" applyBorder="1" applyAlignment="1" applyProtection="1">
      <alignment horizontal="center" vertical="top" wrapText="1"/>
      <protection locked="0"/>
    </xf>
    <xf numFmtId="165" fontId="40" fillId="0" borderId="10" xfId="0" applyNumberFormat="1" applyFont="1" applyFill="1" applyBorder="1" applyAlignment="1" applyProtection="1">
      <alignment horizontal="left" vertical="top" wrapText="1"/>
      <protection locked="0"/>
    </xf>
    <xf numFmtId="165" fontId="40" fillId="0" borderId="10" xfId="0" applyNumberFormat="1" applyFont="1" applyFill="1" applyBorder="1" applyAlignment="1" applyProtection="1">
      <alignment horizontal="center" vertical="top" wrapText="1"/>
      <protection locked="0"/>
    </xf>
    <xf numFmtId="0" fontId="40" fillId="0" borderId="10" xfId="0" applyFont="1" applyFill="1" applyBorder="1" applyAlignment="1">
      <alignment horizontal="left" vertical="top" wrapText="1"/>
    </xf>
    <xf numFmtId="0" fontId="40" fillId="0" borderId="10" xfId="0" applyFont="1" applyFill="1" applyBorder="1" applyAlignment="1">
      <alignment horizontal="center" vertical="top" wrapText="1"/>
    </xf>
    <xf numFmtId="49" fontId="40" fillId="0" borderId="10" xfId="0" applyNumberFormat="1" applyFont="1" applyFill="1" applyBorder="1" applyAlignment="1">
      <alignment horizontal="center" vertical="top"/>
    </xf>
    <xf numFmtId="0" fontId="40" fillId="0" borderId="10" xfId="0" applyFont="1" applyFill="1" applyBorder="1" applyAlignment="1">
      <alignment horizontal="center" vertical="top"/>
    </xf>
    <xf numFmtId="0" fontId="41" fillId="0" borderId="10" xfId="0" applyFont="1" applyFill="1" applyBorder="1" applyAlignment="1">
      <alignment horizontal="left" vertical="top" wrapText="1"/>
    </xf>
    <xf numFmtId="49" fontId="40" fillId="0" borderId="10" xfId="0" applyNumberFormat="1" applyFont="1" applyFill="1" applyBorder="1" applyAlignment="1">
      <alignment horizontal="center" vertical="top" wrapText="1"/>
    </xf>
    <xf numFmtId="49" fontId="42" fillId="0" borderId="10" xfId="0" applyNumberFormat="1" applyFont="1" applyFill="1" applyBorder="1" applyAlignment="1">
      <alignment horizontal="center" vertical="top"/>
    </xf>
    <xf numFmtId="49" fontId="43" fillId="0" borderId="10" xfId="0" applyNumberFormat="1" applyFont="1" applyFill="1" applyBorder="1" applyAlignment="1">
      <alignment horizontal="left" vertical="top" wrapText="1"/>
    </xf>
    <xf numFmtId="2" fontId="40" fillId="0" borderId="10" xfId="0" applyNumberFormat="1" applyFont="1" applyFill="1" applyBorder="1" applyAlignment="1">
      <alignment horizontal="left" vertical="top" wrapText="1"/>
    </xf>
    <xf numFmtId="49" fontId="40" fillId="0" borderId="10" xfId="43" applyNumberFormat="1" applyFont="1" applyFill="1" applyBorder="1" applyAlignment="1" applyProtection="1">
      <alignment horizontal="left" vertical="top" wrapText="1"/>
      <protection hidden="1"/>
    </xf>
    <xf numFmtId="11" fontId="40" fillId="0" borderId="10" xfId="43" applyNumberFormat="1" applyFont="1" applyFill="1" applyBorder="1" applyAlignment="1" applyProtection="1">
      <alignment horizontal="left" vertical="top" wrapText="1"/>
      <protection hidden="1"/>
    </xf>
    <xf numFmtId="49" fontId="40" fillId="0" borderId="10" xfId="0" applyNumberFormat="1" applyFont="1" applyFill="1" applyBorder="1" applyAlignment="1">
      <alignment horizontal="left" vertical="top" wrapText="1"/>
    </xf>
    <xf numFmtId="12" fontId="43" fillId="0" borderId="10" xfId="0" applyNumberFormat="1" applyFont="1" applyFill="1" applyBorder="1" applyAlignment="1">
      <alignment horizontal="left" vertical="top" wrapText="1"/>
    </xf>
    <xf numFmtId="0" fontId="40" fillId="0" borderId="10" xfId="0" applyFont="1" applyFill="1" applyBorder="1" applyAlignment="1">
      <alignment vertical="top" wrapText="1"/>
    </xf>
    <xf numFmtId="0" fontId="40" fillId="0" borderId="10" xfId="0" applyFont="1" applyFill="1" applyBorder="1" applyAlignment="1">
      <alignment horizontal="left" vertical="top"/>
    </xf>
    <xf numFmtId="3" fontId="40" fillId="0" borderId="10" xfId="0" applyNumberFormat="1" applyFont="1" applyFill="1" applyBorder="1" applyAlignment="1">
      <alignment horizontal="center" vertical="top" wrapText="1"/>
    </xf>
    <xf numFmtId="4" fontId="46" fillId="0" borderId="0" xfId="0" applyNumberFormat="1" applyFont="1" applyFill="1" applyAlignment="1">
      <alignment vertical="top"/>
    </xf>
    <xf numFmtId="4" fontId="47" fillId="0" borderId="0" xfId="0" applyNumberFormat="1" applyFont="1" applyFill="1" applyAlignment="1">
      <alignment vertical="top"/>
    </xf>
    <xf numFmtId="0" fontId="43" fillId="0" borderId="10" xfId="0" applyFont="1" applyFill="1" applyBorder="1" applyAlignment="1">
      <alignment horizontal="left" wrapText="1"/>
    </xf>
    <xf numFmtId="11" fontId="43" fillId="0" borderId="10" xfId="0" applyNumberFormat="1" applyFont="1" applyFill="1" applyBorder="1" applyAlignment="1">
      <alignment horizontal="left" vertical="top" wrapText="1"/>
    </xf>
    <xf numFmtId="0" fontId="40" fillId="0" borderId="14" xfId="0" applyFont="1" applyFill="1" applyBorder="1" applyAlignment="1">
      <alignment horizontal="center" vertical="top" wrapText="1"/>
    </xf>
    <xf numFmtId="0" fontId="40" fillId="0" borderId="10" xfId="0" applyFont="1" applyFill="1" applyBorder="1" applyAlignment="1">
      <alignment horizontal="justify" vertical="top" wrapText="1"/>
    </xf>
    <xf numFmtId="0" fontId="40" fillId="0" borderId="12" xfId="0" applyFont="1" applyFill="1" applyBorder="1" applyAlignment="1">
      <alignment horizontal="left" vertical="top" wrapText="1"/>
    </xf>
    <xf numFmtId="49" fontId="43" fillId="0" borderId="12" xfId="0" applyNumberFormat="1" applyFont="1" applyFill="1" applyBorder="1" applyAlignment="1">
      <alignment horizontal="left" vertical="top" wrapText="1"/>
    </xf>
    <xf numFmtId="49" fontId="40" fillId="0" borderId="12" xfId="43" applyNumberFormat="1" applyFont="1" applyFill="1" applyBorder="1" applyAlignment="1" applyProtection="1">
      <alignment horizontal="left" vertical="top" wrapText="1"/>
      <protection hidden="1"/>
    </xf>
    <xf numFmtId="2" fontId="40" fillId="0" borderId="10" xfId="43" applyNumberFormat="1" applyFont="1" applyFill="1" applyBorder="1" applyAlignment="1" applyProtection="1">
      <alignment horizontal="left" vertical="top" wrapText="1"/>
      <protection hidden="1"/>
    </xf>
    <xf numFmtId="49" fontId="43" fillId="0" borderId="10" xfId="0" applyNumberFormat="1" applyFont="1" applyFill="1" applyBorder="1" applyAlignment="1">
      <alignment horizontal="center" vertical="top"/>
    </xf>
    <xf numFmtId="11" fontId="40" fillId="0" borderId="10" xfId="0" applyNumberFormat="1" applyFont="1" applyFill="1" applyBorder="1" applyAlignment="1">
      <alignment horizontal="left" vertical="top" wrapText="1"/>
    </xf>
    <xf numFmtId="4" fontId="50" fillId="0" borderId="0" xfId="0" applyNumberFormat="1" applyFont="1" applyFill="1" applyAlignment="1">
      <alignment vertical="top"/>
    </xf>
    <xf numFmtId="4" fontId="40" fillId="0" borderId="10" xfId="0" applyNumberFormat="1" applyFont="1" applyFill="1" applyBorder="1" applyAlignment="1">
      <alignment horizontal="left" vertical="top" wrapText="1"/>
    </xf>
    <xf numFmtId="0" fontId="43" fillId="0" borderId="10" xfId="0" applyFont="1" applyFill="1" applyBorder="1" applyAlignment="1">
      <alignment horizontal="left" vertical="top" wrapText="1"/>
    </xf>
    <xf numFmtId="2" fontId="43" fillId="0" borderId="10" xfId="0" applyNumberFormat="1" applyFont="1" applyFill="1" applyBorder="1" applyAlignment="1">
      <alignment horizontal="left" vertical="top" wrapText="1"/>
    </xf>
    <xf numFmtId="167" fontId="40" fillId="0" borderId="10" xfId="0" applyNumberFormat="1" applyFont="1" applyFill="1" applyBorder="1" applyAlignment="1">
      <alignment horizontal="center" vertical="top"/>
    </xf>
    <xf numFmtId="0" fontId="47" fillId="0" borderId="0" xfId="0" applyFont="1" applyFill="1" applyAlignment="1">
      <alignment vertical="top"/>
    </xf>
    <xf numFmtId="49" fontId="40" fillId="0" borderId="10" xfId="43" applyNumberFormat="1" applyFont="1" applyFill="1" applyBorder="1" applyAlignment="1">
      <alignment horizontal="left" vertical="top" wrapText="1"/>
    </xf>
    <xf numFmtId="166" fontId="40" fillId="0" borderId="10" xfId="43" applyNumberFormat="1" applyFont="1" applyFill="1" applyBorder="1" applyAlignment="1">
      <alignment horizontal="left" vertical="top" wrapText="1"/>
    </xf>
    <xf numFmtId="165" fontId="43" fillId="0" borderId="10" xfId="69" applyNumberFormat="1" applyFont="1" applyFill="1" applyBorder="1" applyAlignment="1">
      <alignment horizontal="center" vertical="top" wrapText="1"/>
    </xf>
    <xf numFmtId="49" fontId="40" fillId="0" borderId="0" xfId="0" applyNumberFormat="1" applyFont="1" applyFill="1" applyBorder="1" applyAlignment="1">
      <alignment horizontal="center" vertical="top" wrapText="1"/>
    </xf>
    <xf numFmtId="0" fontId="52" fillId="0" borderId="0" xfId="0" applyFont="1" applyFill="1" applyAlignment="1">
      <alignment horizontal="right"/>
    </xf>
    <xf numFmtId="168" fontId="18" fillId="0" borderId="0" xfId="0" applyNumberFormat="1" applyFont="1" applyFill="1" applyBorder="1" applyAlignment="1">
      <alignment horizontal="right"/>
    </xf>
    <xf numFmtId="0" fontId="0" fillId="0" borderId="0" xfId="0" applyFill="1" applyAlignment="1">
      <alignment vertical="top"/>
    </xf>
    <xf numFmtId="0" fontId="0" fillId="0" borderId="0" xfId="0" applyFill="1" applyAlignment="1"/>
    <xf numFmtId="168" fontId="52" fillId="0" borderId="0" xfId="0" applyNumberFormat="1" applyFont="1" applyFill="1" applyBorder="1" applyAlignment="1">
      <alignment horizontal="right"/>
    </xf>
    <xf numFmtId="0" fontId="17" fillId="0" borderId="0" xfId="0" applyFont="1" applyFill="1" applyBorder="1" applyAlignment="1">
      <alignment horizontal="right" vertical="top"/>
    </xf>
    <xf numFmtId="4" fontId="44" fillId="0" borderId="0" xfId="0" applyNumberFormat="1" applyFont="1" applyFill="1" applyAlignment="1">
      <alignment horizontal="right" vertical="top"/>
    </xf>
    <xf numFmtId="0" fontId="17" fillId="0" borderId="0" xfId="0" applyFont="1" applyFill="1" applyAlignment="1">
      <alignment horizontal="right" vertical="top"/>
    </xf>
    <xf numFmtId="0" fontId="18" fillId="0" borderId="0" xfId="0" applyFont="1" applyFill="1" applyBorder="1" applyAlignment="1">
      <alignment horizontal="left" vertical="top" wrapText="1"/>
    </xf>
    <xf numFmtId="4" fontId="45" fillId="0" borderId="0" xfId="0" applyNumberFormat="1" applyFont="1" applyFill="1" applyAlignment="1">
      <alignment wrapText="1"/>
    </xf>
    <xf numFmtId="0" fontId="17" fillId="0" borderId="0" xfId="0" applyFont="1" applyFill="1" applyBorder="1" applyAlignment="1">
      <alignment vertical="top"/>
    </xf>
    <xf numFmtId="0" fontId="53" fillId="0" borderId="0" xfId="0" applyFont="1" applyFill="1" applyAlignment="1">
      <alignment horizontal="center" vertical="top"/>
    </xf>
    <xf numFmtId="0" fontId="54" fillId="0" borderId="0" xfId="0" applyFont="1" applyAlignment="1">
      <alignment horizontal="left" vertical="center" readingOrder="1"/>
    </xf>
    <xf numFmtId="0" fontId="18" fillId="0" borderId="0" xfId="0" applyFont="1" applyAlignment="1">
      <alignment horizontal="right" vertical="top"/>
    </xf>
    <xf numFmtId="49" fontId="40" fillId="0" borderId="10" xfId="0" applyNumberFormat="1" applyFont="1" applyFill="1" applyBorder="1" applyAlignment="1">
      <alignment horizontal="center" vertical="top" wrapText="1"/>
    </xf>
    <xf numFmtId="0" fontId="40" fillId="0" borderId="10" xfId="0" applyFont="1" applyFill="1" applyBorder="1" applyAlignment="1">
      <alignment horizontal="center" vertical="top" wrapText="1"/>
    </xf>
    <xf numFmtId="49" fontId="40" fillId="0" borderId="10" xfId="0" applyNumberFormat="1" applyFont="1" applyFill="1" applyBorder="1" applyAlignment="1">
      <alignment horizontal="center" vertical="top" wrapText="1"/>
    </xf>
    <xf numFmtId="169" fontId="15" fillId="0" borderId="0" xfId="69" applyNumberFormat="1" applyFont="1" applyFill="1" applyAlignment="1">
      <alignment vertical="top"/>
    </xf>
    <xf numFmtId="49" fontId="40" fillId="0" borderId="10" xfId="0" applyNumberFormat="1" applyFont="1" applyFill="1" applyBorder="1" applyAlignment="1">
      <alignment horizontal="center" vertical="top" wrapText="1"/>
    </xf>
    <xf numFmtId="0" fontId="40" fillId="0" borderId="10" xfId="0" applyFont="1" applyFill="1" applyBorder="1" applyAlignment="1">
      <alignment horizontal="center" vertical="top" wrapText="1"/>
    </xf>
    <xf numFmtId="0" fontId="40" fillId="0" borderId="10" xfId="0" applyFont="1" applyFill="1" applyBorder="1" applyAlignment="1">
      <alignment horizontal="left" vertical="top" wrapText="1"/>
    </xf>
    <xf numFmtId="49" fontId="40" fillId="0" borderId="10" xfId="0" applyNumberFormat="1" applyFont="1" applyFill="1" applyBorder="1" applyAlignment="1">
      <alignment horizontal="center" vertical="top" wrapText="1"/>
    </xf>
    <xf numFmtId="165" fontId="40" fillId="0" borderId="10" xfId="0" applyNumberFormat="1" applyFont="1" applyFill="1" applyBorder="1" applyAlignment="1">
      <alignment horizontal="center" vertical="top"/>
    </xf>
    <xf numFmtId="49" fontId="43" fillId="0" borderId="10" xfId="0" applyNumberFormat="1" applyFont="1" applyFill="1" applyBorder="1" applyAlignment="1">
      <alignment horizontal="center" vertical="top"/>
    </xf>
    <xf numFmtId="49" fontId="40" fillId="0" borderId="10" xfId="0" applyNumberFormat="1" applyFont="1" applyFill="1" applyBorder="1" applyAlignment="1">
      <alignment horizontal="center" vertical="top" wrapText="1"/>
    </xf>
    <xf numFmtId="0" fontId="40" fillId="0" borderId="10" xfId="0" applyFont="1" applyFill="1" applyBorder="1" applyAlignment="1">
      <alignment horizontal="left" vertical="top" wrapText="1"/>
    </xf>
    <xf numFmtId="0" fontId="40" fillId="0" borderId="10" xfId="0" applyFont="1" applyFill="1" applyBorder="1" applyAlignment="1">
      <alignment horizontal="center" vertical="top" wrapText="1"/>
    </xf>
    <xf numFmtId="49" fontId="40" fillId="0" borderId="10" xfId="0" applyNumberFormat="1" applyFont="1" applyFill="1" applyBorder="1" applyAlignment="1">
      <alignment horizontal="center" vertical="top" wrapText="1"/>
    </xf>
    <xf numFmtId="49" fontId="43" fillId="0" borderId="10" xfId="0" applyNumberFormat="1" applyFont="1" applyFill="1" applyBorder="1" applyAlignment="1">
      <alignment horizontal="center" vertical="top"/>
    </xf>
    <xf numFmtId="49" fontId="40" fillId="0" borderId="10" xfId="0" applyNumberFormat="1" applyFont="1" applyFill="1" applyBorder="1" applyAlignment="1">
      <alignment horizontal="center" vertical="top" wrapText="1"/>
    </xf>
    <xf numFmtId="0" fontId="40" fillId="0" borderId="10" xfId="0" applyFont="1" applyFill="1" applyBorder="1" applyAlignment="1">
      <alignment horizontal="center" vertical="top" wrapText="1"/>
    </xf>
    <xf numFmtId="4" fontId="17" fillId="0" borderId="0" xfId="0" applyNumberFormat="1" applyFont="1" applyFill="1" applyAlignment="1">
      <alignment horizontal="center" vertical="top"/>
    </xf>
    <xf numFmtId="4" fontId="46" fillId="0" borderId="16" xfId="0" applyNumberFormat="1" applyFont="1" applyFill="1" applyBorder="1" applyAlignment="1">
      <alignment horizontal="center" vertical="top" wrapText="1"/>
    </xf>
    <xf numFmtId="4" fontId="46" fillId="0" borderId="0" xfId="0" applyNumberFormat="1" applyFont="1" applyFill="1" applyAlignment="1">
      <alignment horizontal="center" vertical="top" wrapText="1"/>
    </xf>
    <xf numFmtId="1" fontId="40" fillId="0" borderId="14" xfId="0" applyNumberFormat="1" applyFont="1" applyFill="1" applyBorder="1" applyAlignment="1" applyProtection="1">
      <alignment horizontal="center" vertical="top" wrapText="1"/>
      <protection locked="0"/>
    </xf>
    <xf numFmtId="1" fontId="40" fillId="0" borderId="15" xfId="0" applyNumberFormat="1" applyFont="1" applyFill="1" applyBorder="1" applyAlignment="1" applyProtection="1">
      <alignment horizontal="center" vertical="top" wrapText="1"/>
      <protection locked="0"/>
    </xf>
    <xf numFmtId="0" fontId="40" fillId="0" borderId="13" xfId="0" applyFont="1" applyFill="1" applyBorder="1" applyAlignment="1">
      <alignment horizontal="center" vertical="top" wrapText="1"/>
    </xf>
    <xf numFmtId="0" fontId="40" fillId="0" borderId="14" xfId="0" applyFont="1" applyFill="1" applyBorder="1" applyAlignment="1">
      <alignment horizontal="center" vertical="top" wrapText="1"/>
    </xf>
    <xf numFmtId="0" fontId="40" fillId="0" borderId="15" xfId="0" applyFont="1" applyFill="1" applyBorder="1" applyAlignment="1">
      <alignment horizontal="center" vertical="top" wrapText="1"/>
    </xf>
    <xf numFmtId="0" fontId="40" fillId="0" borderId="13" xfId="0" applyFont="1" applyFill="1" applyBorder="1" applyAlignment="1">
      <alignment horizontal="center" vertical="top"/>
    </xf>
    <xf numFmtId="0" fontId="40" fillId="0" borderId="14" xfId="0" applyFont="1" applyFill="1" applyBorder="1" applyAlignment="1">
      <alignment horizontal="center" vertical="top"/>
    </xf>
    <xf numFmtId="0" fontId="40" fillId="0" borderId="15" xfId="0" applyFont="1" applyFill="1" applyBorder="1" applyAlignment="1">
      <alignment horizontal="center" vertical="top"/>
    </xf>
    <xf numFmtId="0" fontId="40" fillId="0" borderId="10" xfId="0" applyFont="1" applyFill="1" applyBorder="1" applyAlignment="1">
      <alignment horizontal="center" vertical="top"/>
    </xf>
    <xf numFmtId="49" fontId="40" fillId="0" borderId="10" xfId="0" applyNumberFormat="1" applyFont="1" applyFill="1" applyBorder="1" applyAlignment="1">
      <alignment horizontal="center" vertical="top" wrapText="1"/>
    </xf>
    <xf numFmtId="0" fontId="16" fillId="0" borderId="0" xfId="0" applyFont="1" applyFill="1" applyBorder="1" applyAlignment="1" applyProtection="1">
      <alignment horizontal="center" vertical="top" wrapText="1"/>
      <protection locked="0"/>
    </xf>
    <xf numFmtId="0" fontId="18" fillId="0" borderId="11" xfId="0" applyFont="1" applyFill="1" applyBorder="1" applyAlignment="1">
      <alignment horizontal="center" vertical="top"/>
    </xf>
    <xf numFmtId="0" fontId="40" fillId="0" borderId="10" xfId="0" applyFont="1" applyFill="1" applyBorder="1" applyAlignment="1" applyProtection="1">
      <alignment horizontal="center" vertical="top" wrapText="1"/>
      <protection locked="0"/>
    </xf>
    <xf numFmtId="0" fontId="40" fillId="0" borderId="13" xfId="0" applyFont="1" applyFill="1" applyBorder="1" applyAlignment="1" applyProtection="1">
      <alignment horizontal="center" vertical="justify" wrapText="1"/>
      <protection locked="0"/>
    </xf>
    <xf numFmtId="0" fontId="40" fillId="0" borderId="15" xfId="0" applyFont="1" applyFill="1" applyBorder="1" applyAlignment="1" applyProtection="1">
      <alignment horizontal="center" vertical="justify" wrapText="1"/>
      <protection locked="0"/>
    </xf>
    <xf numFmtId="0" fontId="43" fillId="0" borderId="10" xfId="0" applyFont="1" applyFill="1" applyBorder="1" applyAlignment="1">
      <alignment horizontal="center" vertical="top" wrapText="1"/>
    </xf>
    <xf numFmtId="49" fontId="18" fillId="0" borderId="0" xfId="0" applyNumberFormat="1" applyFont="1" applyFill="1" applyAlignment="1">
      <alignment horizontal="right" vertical="top"/>
    </xf>
    <xf numFmtId="0" fontId="40" fillId="0" borderId="10" xfId="0" applyFont="1" applyFill="1" applyBorder="1" applyAlignment="1">
      <alignment horizontal="center" vertical="top" wrapText="1"/>
    </xf>
    <xf numFmtId="0" fontId="18" fillId="0" borderId="0" xfId="0" applyFont="1" applyFill="1" applyAlignment="1">
      <alignment horizontal="left" wrapText="1"/>
    </xf>
    <xf numFmtId="0" fontId="0" fillId="0" borderId="0" xfId="0" applyFill="1" applyAlignment="1">
      <alignment horizontal="left" wrapText="1"/>
    </xf>
  </cellXfs>
  <cellStyles count="180">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66"/>
    <cellStyle name="Обычный 2 10 2" xfId="96"/>
    <cellStyle name="Обычный 2 10 2 2" xfId="149"/>
    <cellStyle name="Обычный 2 10 3" xfId="175"/>
    <cellStyle name="Обычный 2 10 4" xfId="122"/>
    <cellStyle name="Обычный 2 11" xfId="68"/>
    <cellStyle name="Обычный 2 11 2" xfId="98"/>
    <cellStyle name="Обычный 2 11 2 2" xfId="151"/>
    <cellStyle name="Обычный 2 11 3" xfId="177"/>
    <cellStyle name="Обычный 2 11 4" xfId="124"/>
    <cellStyle name="Обычный 2 12" xfId="71"/>
    <cellStyle name="Обычный 2 12 2" xfId="100"/>
    <cellStyle name="Обычный 2 12 2 2" xfId="153"/>
    <cellStyle name="Обычный 2 12 3" xfId="179"/>
    <cellStyle name="Обычный 2 12 4" xfId="126"/>
    <cellStyle name="Обычный 2 13" xfId="78"/>
    <cellStyle name="Обычный 2 13 2" xfId="131"/>
    <cellStyle name="Обычный 2 13 3" xfId="157"/>
    <cellStyle name="Обычный 2 13 4" xfId="104"/>
    <cellStyle name="Обычный 2 14" xfId="72"/>
    <cellStyle name="Обычный 2 14 2" xfId="127"/>
    <cellStyle name="Обычный 2 15" xfId="74"/>
    <cellStyle name="Обычный 2 15 2" xfId="129"/>
    <cellStyle name="Обычный 2 16" xfId="155"/>
    <cellStyle name="Обычный 2 17" xfId="102"/>
    <cellStyle name="Обычный 2 2" xfId="50"/>
    <cellStyle name="Обычный 2 2 2" xfId="43"/>
    <cellStyle name="Обычный 2 2 3" xfId="80"/>
    <cellStyle name="Обычный 2 2 3 2" xfId="133"/>
    <cellStyle name="Обычный 2 2 4" xfId="159"/>
    <cellStyle name="Обычный 2 2 5" xfId="106"/>
    <cellStyle name="Обычный 2 3" xfId="52"/>
    <cellStyle name="Обычный 2 3 2" xfId="82"/>
    <cellStyle name="Обычный 2 3 2 2" xfId="135"/>
    <cellStyle name="Обычный 2 3 3" xfId="161"/>
    <cellStyle name="Обычный 2 3 4" xfId="108"/>
    <cellStyle name="Обычный 2 4" xfId="54"/>
    <cellStyle name="Обычный 2 4 2" xfId="84"/>
    <cellStyle name="Обычный 2 4 2 2" xfId="137"/>
    <cellStyle name="Обычный 2 4 3" xfId="163"/>
    <cellStyle name="Обычный 2 4 4" xfId="110"/>
    <cellStyle name="Обычный 2 5" xfId="56"/>
    <cellStyle name="Обычный 2 5 2" xfId="86"/>
    <cellStyle name="Обычный 2 5 2 2" xfId="139"/>
    <cellStyle name="Обычный 2 5 3" xfId="165"/>
    <cellStyle name="Обычный 2 5 4" xfId="112"/>
    <cellStyle name="Обычный 2 6" xfId="58"/>
    <cellStyle name="Обычный 2 6 2" xfId="88"/>
    <cellStyle name="Обычный 2 6 2 2" xfId="141"/>
    <cellStyle name="Обычный 2 6 3" xfId="167"/>
    <cellStyle name="Обычный 2 6 4" xfId="114"/>
    <cellStyle name="Обычный 2 7" xfId="60"/>
    <cellStyle name="Обычный 2 7 2" xfId="90"/>
    <cellStyle name="Обычный 2 7 2 2" xfId="143"/>
    <cellStyle name="Обычный 2 7 3" xfId="169"/>
    <cellStyle name="Обычный 2 7 4" xfId="116"/>
    <cellStyle name="Обычный 2 8" xfId="62"/>
    <cellStyle name="Обычный 2 8 2" xfId="92"/>
    <cellStyle name="Обычный 2 8 2 2" xfId="145"/>
    <cellStyle name="Обычный 2 8 3" xfId="171"/>
    <cellStyle name="Обычный 2 8 4" xfId="118"/>
    <cellStyle name="Обычный 2 9" xfId="64"/>
    <cellStyle name="Обычный 2 9 2" xfId="94"/>
    <cellStyle name="Обычный 2 9 2 2" xfId="147"/>
    <cellStyle name="Обычный 2 9 3" xfId="173"/>
    <cellStyle name="Обычный 2 9 4" xfId="120"/>
    <cellStyle name="Обычный 3" xfId="44"/>
    <cellStyle name="Обычный 3 10" xfId="65"/>
    <cellStyle name="Обычный 3 10 2" xfId="95"/>
    <cellStyle name="Обычный 3 10 2 2" xfId="148"/>
    <cellStyle name="Обычный 3 10 3" xfId="174"/>
    <cellStyle name="Обычный 3 10 4" xfId="121"/>
    <cellStyle name="Обычный 3 11" xfId="67"/>
    <cellStyle name="Обычный 3 11 2" xfId="97"/>
    <cellStyle name="Обычный 3 11 2 2" xfId="150"/>
    <cellStyle name="Обычный 3 11 3" xfId="176"/>
    <cellStyle name="Обычный 3 11 4" xfId="123"/>
    <cellStyle name="Обычный 3 12" xfId="70"/>
    <cellStyle name="Обычный 3 12 2" xfId="99"/>
    <cellStyle name="Обычный 3 12 2 2" xfId="152"/>
    <cellStyle name="Обычный 3 12 3" xfId="178"/>
    <cellStyle name="Обычный 3 12 4" xfId="125"/>
    <cellStyle name="Обычный 3 13" xfId="76"/>
    <cellStyle name="Обычный 3 13 2" xfId="130"/>
    <cellStyle name="Обычный 3 13 3" xfId="156"/>
    <cellStyle name="Обычный 3 13 4" xfId="103"/>
    <cellStyle name="Обычный 3 14" xfId="73"/>
    <cellStyle name="Обычный 3 14 2" xfId="128"/>
    <cellStyle name="Обычный 3 15" xfId="154"/>
    <cellStyle name="Обычный 3 16" xfId="101"/>
    <cellStyle name="Обычный 3 2" xfId="48"/>
    <cellStyle name="Обычный 3 2 2" xfId="79"/>
    <cellStyle name="Обычный 3 2 2 2" xfId="132"/>
    <cellStyle name="Обычный 3 2 3" xfId="158"/>
    <cellStyle name="Обычный 3 2 4" xfId="105"/>
    <cellStyle name="Обычный 3 3" xfId="51"/>
    <cellStyle name="Обычный 3 3 2" xfId="81"/>
    <cellStyle name="Обычный 3 3 2 2" xfId="134"/>
    <cellStyle name="Обычный 3 3 3" xfId="160"/>
    <cellStyle name="Обычный 3 3 4" xfId="107"/>
    <cellStyle name="Обычный 3 4" xfId="53"/>
    <cellStyle name="Обычный 3 4 2" xfId="83"/>
    <cellStyle name="Обычный 3 4 2 2" xfId="136"/>
    <cellStyle name="Обычный 3 4 3" xfId="162"/>
    <cellStyle name="Обычный 3 4 4" xfId="109"/>
    <cellStyle name="Обычный 3 5" xfId="55"/>
    <cellStyle name="Обычный 3 5 2" xfId="85"/>
    <cellStyle name="Обычный 3 5 2 2" xfId="138"/>
    <cellStyle name="Обычный 3 5 3" xfId="164"/>
    <cellStyle name="Обычный 3 5 4" xfId="111"/>
    <cellStyle name="Обычный 3 6" xfId="57"/>
    <cellStyle name="Обычный 3 6 2" xfId="87"/>
    <cellStyle name="Обычный 3 6 2 2" xfId="140"/>
    <cellStyle name="Обычный 3 6 3" xfId="166"/>
    <cellStyle name="Обычный 3 6 4" xfId="113"/>
    <cellStyle name="Обычный 3 7" xfId="59"/>
    <cellStyle name="Обычный 3 7 2" xfId="89"/>
    <cellStyle name="Обычный 3 7 2 2" xfId="142"/>
    <cellStyle name="Обычный 3 7 3" xfId="168"/>
    <cellStyle name="Обычный 3 7 4" xfId="115"/>
    <cellStyle name="Обычный 3 8" xfId="61"/>
    <cellStyle name="Обычный 3 8 2" xfId="91"/>
    <cellStyle name="Обычный 3 8 2 2" xfId="144"/>
    <cellStyle name="Обычный 3 8 3" xfId="170"/>
    <cellStyle name="Обычный 3 8 4" xfId="117"/>
    <cellStyle name="Обычный 3 9" xfId="63"/>
    <cellStyle name="Обычный 3 9 2" xfId="93"/>
    <cellStyle name="Обычный 3 9 2 2" xfId="146"/>
    <cellStyle name="Обычный 3 9 3" xfId="172"/>
    <cellStyle name="Обычный 3 9 4" xfId="119"/>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Процентный 2 3" xfId="77"/>
    <cellStyle name="Связанная ячейка" xfId="39" builtinId="24" customBuiltin="1"/>
    <cellStyle name="Текст предупреждения" xfId="40" builtinId="11" customBuiltin="1"/>
    <cellStyle name="Финансовый" xfId="69" builtinId="3"/>
    <cellStyle name="Финансовый 2" xfId="41"/>
    <cellStyle name="Финансовый 2 2" xfId="47"/>
    <cellStyle name="Финансовый 2 3" xfId="75"/>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152400</xdr:colOff>
      <xdr:row>6</xdr:row>
      <xdr:rowOff>152400</xdr:rowOff>
    </xdr:from>
    <xdr:to>
      <xdr:col>11</xdr:col>
      <xdr:colOff>51435</xdr:colOff>
      <xdr:row>13</xdr:row>
      <xdr:rowOff>182880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736080" y="1516380"/>
          <a:ext cx="2520315" cy="1592580"/>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a:cs typeface="Times New Roman"/>
            </a:rPr>
            <a:t>Приложение 12</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4</xdr:col>
      <xdr:colOff>160020</xdr:colOff>
      <xdr:row>0</xdr:row>
      <xdr:rowOff>85725</xdr:rowOff>
    </xdr:from>
    <xdr:to>
      <xdr:col>10</xdr:col>
      <xdr:colOff>842010</xdr:colOff>
      <xdr:row>6</xdr:row>
      <xdr:rowOff>182880</xdr:rowOff>
    </xdr:to>
    <xdr:sp macro="" textlink="">
      <xdr:nvSpPr>
        <xdr:cNvPr id="4"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743700" y="85725"/>
          <a:ext cx="2434590" cy="146113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a:cs typeface="Times New Roman"/>
            </a:rPr>
            <a:t>Приложение 12 </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31.01.2025  № 149</a:t>
          </a: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1215"/>
  <sheetViews>
    <sheetView showGridLines="0" tabSelected="1" view="pageBreakPreview" topLeftCell="A10" zoomScaleNormal="90" zoomScaleSheetLayoutView="100" workbookViewId="0">
      <selection activeCell="K786" sqref="K786"/>
    </sheetView>
  </sheetViews>
  <sheetFormatPr defaultRowHeight="17.399999999999999" x14ac:dyDescent="0.25"/>
  <cols>
    <col min="1" max="1" width="4.6640625" style="1" customWidth="1"/>
    <col min="2" max="2" width="82.44140625" style="2" customWidth="1"/>
    <col min="3" max="3" width="4.5546875" style="3" customWidth="1"/>
    <col min="4" max="4" width="4.33203125" style="4" customWidth="1"/>
    <col min="5" max="5" width="3.6640625" style="4" customWidth="1"/>
    <col min="6" max="6" width="3.33203125" style="4" customWidth="1"/>
    <col min="7" max="7" width="3.33203125" style="3" customWidth="1"/>
    <col min="8" max="8" width="4.33203125" style="4" customWidth="1"/>
    <col min="9" max="9" width="7.33203125" style="4" customWidth="1"/>
    <col min="10" max="10" width="4.5546875" style="4" customWidth="1"/>
    <col min="11" max="11" width="12.6640625" style="5" customWidth="1"/>
    <col min="12" max="12" width="5.6640625" style="6" customWidth="1"/>
    <col min="13" max="13" width="13.88671875" style="1" customWidth="1"/>
    <col min="14" max="14" width="4.33203125" style="1" customWidth="1"/>
    <col min="15" max="15" width="15" style="1" customWidth="1"/>
    <col min="16" max="16" width="6" style="1" customWidth="1"/>
    <col min="17" max="17" width="17.5546875" style="1" customWidth="1"/>
    <col min="18" max="18" width="5.6640625" style="1" customWidth="1"/>
    <col min="19" max="19" width="5.44140625" style="1" customWidth="1"/>
    <col min="20" max="20" width="4.5546875" style="1" customWidth="1"/>
    <col min="21" max="21" width="4.33203125" style="1" customWidth="1"/>
    <col min="22" max="16384" width="8.88671875" style="1"/>
  </cols>
  <sheetData>
    <row r="2" spans="1:11" ht="18" x14ac:dyDescent="0.25">
      <c r="E2" s="78"/>
      <c r="F2" s="1"/>
      <c r="G2" s="4"/>
    </row>
    <row r="3" spans="1:11" ht="18" x14ac:dyDescent="0.25">
      <c r="E3" s="78"/>
      <c r="F3" s="1"/>
      <c r="G3" s="4"/>
    </row>
    <row r="4" spans="1:11" ht="18" x14ac:dyDescent="0.25">
      <c r="E4" s="78"/>
      <c r="F4" s="1"/>
      <c r="G4" s="4"/>
    </row>
    <row r="5" spans="1:11" ht="18" x14ac:dyDescent="0.25">
      <c r="E5" s="78"/>
      <c r="F5" s="1"/>
      <c r="G5" s="4"/>
    </row>
    <row r="6" spans="1:11" ht="18" x14ac:dyDescent="0.25">
      <c r="E6" s="78"/>
      <c r="F6" s="1"/>
      <c r="G6" s="4"/>
    </row>
    <row r="7" spans="1:11" ht="18" x14ac:dyDescent="0.25">
      <c r="F7" s="78"/>
      <c r="G7" s="4"/>
    </row>
    <row r="8" spans="1:11" ht="18" x14ac:dyDescent="0.25">
      <c r="F8" s="78"/>
      <c r="G8" s="4"/>
    </row>
    <row r="9" spans="1:11" x14ac:dyDescent="0.25">
      <c r="C9" s="1"/>
      <c r="D9" s="1"/>
      <c r="F9" s="1"/>
      <c r="G9" s="4"/>
    </row>
    <row r="10" spans="1:11" x14ac:dyDescent="0.25">
      <c r="C10" s="1"/>
      <c r="D10" s="1"/>
    </row>
    <row r="11" spans="1:11" x14ac:dyDescent="0.25">
      <c r="C11" s="1"/>
      <c r="D11" s="1"/>
    </row>
    <row r="12" spans="1:11" x14ac:dyDescent="0.25">
      <c r="C12" s="1"/>
      <c r="D12" s="1"/>
    </row>
    <row r="13" spans="1:11" x14ac:dyDescent="0.25">
      <c r="C13" s="1"/>
      <c r="D13" s="1"/>
    </row>
    <row r="15" spans="1:11" x14ac:dyDescent="0.25">
      <c r="A15" s="110" t="s">
        <v>137</v>
      </c>
      <c r="B15" s="110"/>
      <c r="C15" s="110"/>
      <c r="D15" s="110"/>
      <c r="E15" s="110"/>
      <c r="F15" s="110"/>
      <c r="G15" s="110"/>
      <c r="H15" s="110"/>
      <c r="I15" s="110"/>
      <c r="J15" s="110"/>
      <c r="K15" s="110"/>
    </row>
    <row r="16" spans="1:11" x14ac:dyDescent="0.25">
      <c r="A16" s="110" t="s">
        <v>186</v>
      </c>
      <c r="B16" s="110"/>
      <c r="C16" s="110"/>
      <c r="D16" s="110"/>
      <c r="E16" s="110"/>
      <c r="F16" s="110"/>
      <c r="G16" s="110"/>
      <c r="H16" s="110"/>
      <c r="I16" s="110"/>
      <c r="J16" s="110"/>
      <c r="K16" s="110"/>
    </row>
    <row r="17" spans="1:17" x14ac:dyDescent="0.25">
      <c r="A17" s="110" t="s">
        <v>369</v>
      </c>
      <c r="B17" s="110"/>
      <c r="C17" s="110"/>
      <c r="D17" s="110"/>
      <c r="E17" s="110"/>
      <c r="F17" s="110"/>
      <c r="G17" s="110"/>
      <c r="H17" s="110"/>
      <c r="I17" s="110"/>
      <c r="J17" s="110"/>
      <c r="K17" s="110"/>
    </row>
    <row r="18" spans="1:17" ht="18" x14ac:dyDescent="0.25">
      <c r="A18" s="7"/>
      <c r="B18" s="8"/>
      <c r="C18" s="9"/>
      <c r="D18" s="10"/>
      <c r="E18" s="10"/>
      <c r="F18" s="11"/>
      <c r="G18" s="12"/>
      <c r="H18" s="11"/>
      <c r="I18" s="11"/>
      <c r="J18" s="11"/>
    </row>
    <row r="19" spans="1:17" ht="18" x14ac:dyDescent="0.25">
      <c r="A19" s="13"/>
      <c r="B19" s="14"/>
      <c r="C19" s="13"/>
      <c r="D19" s="13"/>
      <c r="E19" s="13"/>
      <c r="F19" s="15"/>
      <c r="G19" s="13"/>
      <c r="H19" s="15"/>
      <c r="I19" s="15"/>
      <c r="J19" s="111" t="s">
        <v>74</v>
      </c>
      <c r="K19" s="111"/>
    </row>
    <row r="20" spans="1:17" x14ac:dyDescent="0.25">
      <c r="A20" s="112" t="s">
        <v>0</v>
      </c>
      <c r="B20" s="113" t="s">
        <v>36</v>
      </c>
      <c r="C20" s="112" t="s">
        <v>35</v>
      </c>
      <c r="D20" s="112" t="s">
        <v>34</v>
      </c>
      <c r="E20" s="112"/>
      <c r="F20" s="112"/>
      <c r="G20" s="112"/>
      <c r="H20" s="112"/>
      <c r="I20" s="112"/>
      <c r="J20" s="112"/>
      <c r="K20" s="115" t="s">
        <v>136</v>
      </c>
      <c r="M20" s="83">
        <v>5609348.7000000002</v>
      </c>
      <c r="Q20" s="16"/>
    </row>
    <row r="21" spans="1:17" ht="31.2" x14ac:dyDescent="0.25">
      <c r="A21" s="112"/>
      <c r="B21" s="114"/>
      <c r="C21" s="112"/>
      <c r="D21" s="17" t="s">
        <v>30</v>
      </c>
      <c r="E21" s="17" t="s">
        <v>31</v>
      </c>
      <c r="F21" s="112" t="s">
        <v>32</v>
      </c>
      <c r="G21" s="112"/>
      <c r="H21" s="112"/>
      <c r="I21" s="112"/>
      <c r="J21" s="17" t="s">
        <v>33</v>
      </c>
      <c r="K21" s="115"/>
    </row>
    <row r="22" spans="1:17" x14ac:dyDescent="0.25">
      <c r="A22" s="18">
        <v>1</v>
      </c>
      <c r="B22" s="19">
        <v>2</v>
      </c>
      <c r="C22" s="18">
        <v>3</v>
      </c>
      <c r="D22" s="18">
        <v>4</v>
      </c>
      <c r="E22" s="18">
        <v>5</v>
      </c>
      <c r="F22" s="18">
        <v>6</v>
      </c>
      <c r="G22" s="18">
        <v>7</v>
      </c>
      <c r="H22" s="18">
        <v>8</v>
      </c>
      <c r="I22" s="18">
        <v>9</v>
      </c>
      <c r="J22" s="18">
        <v>10</v>
      </c>
      <c r="K22" s="20">
        <v>11</v>
      </c>
      <c r="N22" s="21"/>
    </row>
    <row r="23" spans="1:17" x14ac:dyDescent="0.25">
      <c r="A23" s="18"/>
      <c r="B23" s="22" t="s">
        <v>37</v>
      </c>
      <c r="C23" s="18"/>
      <c r="D23" s="18"/>
      <c r="E23" s="18"/>
      <c r="F23" s="23"/>
      <c r="G23" s="18"/>
      <c r="H23" s="23"/>
      <c r="I23" s="23"/>
      <c r="J23" s="18"/>
      <c r="K23" s="24">
        <f>SUM(K24+K32+K169+K213+K247+K290+K334+K369+K413+K543+K610+K648+K703+K740+K668+K785)</f>
        <v>5611301.7000000002</v>
      </c>
      <c r="M23" s="97">
        <v>5448928.5999999996</v>
      </c>
      <c r="N23" s="97"/>
      <c r="O23" s="16">
        <f>SUM(K23-M23)</f>
        <v>162373.10000000056</v>
      </c>
    </row>
    <row r="24" spans="1:17" ht="31.2" x14ac:dyDescent="0.25">
      <c r="A24" s="25">
        <v>1</v>
      </c>
      <c r="B24" s="26" t="s">
        <v>249</v>
      </c>
      <c r="C24" s="23">
        <v>901</v>
      </c>
      <c r="D24" s="27"/>
      <c r="E24" s="27"/>
      <c r="F24" s="23"/>
      <c r="G24" s="27"/>
      <c r="H24" s="23"/>
      <c r="I24" s="23"/>
      <c r="J24" s="27"/>
      <c r="K24" s="24">
        <f t="shared" ref="K24:K27" si="0">SUM(K25)</f>
        <v>1864.3</v>
      </c>
    </row>
    <row r="25" spans="1:17" x14ac:dyDescent="0.25">
      <c r="A25" s="100"/>
      <c r="B25" s="28" t="s">
        <v>1</v>
      </c>
      <c r="C25" s="23">
        <v>901</v>
      </c>
      <c r="D25" s="23" t="s">
        <v>2</v>
      </c>
      <c r="E25" s="23"/>
      <c r="F25" s="23"/>
      <c r="G25" s="23"/>
      <c r="H25" s="23"/>
      <c r="I25" s="23"/>
      <c r="J25" s="23"/>
      <c r="K25" s="24">
        <f t="shared" si="0"/>
        <v>1864.3</v>
      </c>
    </row>
    <row r="26" spans="1:17" ht="35.25" customHeight="1" x14ac:dyDescent="0.25">
      <c r="A26" s="100"/>
      <c r="B26" s="28" t="s">
        <v>121</v>
      </c>
      <c r="C26" s="29">
        <v>901</v>
      </c>
      <c r="D26" s="30" t="s">
        <v>2</v>
      </c>
      <c r="E26" s="30" t="s">
        <v>5</v>
      </c>
      <c r="F26" s="30"/>
      <c r="G26" s="31"/>
      <c r="H26" s="30"/>
      <c r="I26" s="30"/>
      <c r="J26" s="30"/>
      <c r="K26" s="24">
        <f t="shared" si="0"/>
        <v>1864.3</v>
      </c>
    </row>
    <row r="27" spans="1:17" x14ac:dyDescent="0.25">
      <c r="A27" s="100"/>
      <c r="B27" s="28" t="s">
        <v>65</v>
      </c>
      <c r="C27" s="29">
        <v>901</v>
      </c>
      <c r="D27" s="30" t="s">
        <v>2</v>
      </c>
      <c r="E27" s="30" t="s">
        <v>5</v>
      </c>
      <c r="F27" s="30">
        <v>51</v>
      </c>
      <c r="G27" s="31"/>
      <c r="H27" s="30"/>
      <c r="I27" s="30"/>
      <c r="J27" s="30"/>
      <c r="K27" s="24">
        <f t="shared" si="0"/>
        <v>1864.3</v>
      </c>
    </row>
    <row r="28" spans="1:17" x14ac:dyDescent="0.25">
      <c r="A28" s="100"/>
      <c r="B28" s="28" t="s">
        <v>80</v>
      </c>
      <c r="C28" s="29">
        <v>901</v>
      </c>
      <c r="D28" s="30" t="s">
        <v>2</v>
      </c>
      <c r="E28" s="30" t="s">
        <v>5</v>
      </c>
      <c r="F28" s="30">
        <v>51</v>
      </c>
      <c r="G28" s="31">
        <v>1</v>
      </c>
      <c r="H28" s="30"/>
      <c r="I28" s="30"/>
      <c r="J28" s="30"/>
      <c r="K28" s="24">
        <f>SUM(K29)</f>
        <v>1864.3</v>
      </c>
    </row>
    <row r="29" spans="1:17" x14ac:dyDescent="0.25">
      <c r="A29" s="100"/>
      <c r="B29" s="28" t="s">
        <v>47</v>
      </c>
      <c r="C29" s="29">
        <v>901</v>
      </c>
      <c r="D29" s="30" t="s">
        <v>2</v>
      </c>
      <c r="E29" s="30" t="s">
        <v>5</v>
      </c>
      <c r="F29" s="30">
        <v>51</v>
      </c>
      <c r="G29" s="31">
        <v>1</v>
      </c>
      <c r="H29" s="30" t="s">
        <v>77</v>
      </c>
      <c r="I29" s="30" t="s">
        <v>79</v>
      </c>
      <c r="J29" s="30"/>
      <c r="K29" s="24">
        <f>SUM(K30+K31)</f>
        <v>1864.3</v>
      </c>
    </row>
    <row r="30" spans="1:17" s="16" customFormat="1" ht="31.2" x14ac:dyDescent="0.25">
      <c r="A30" s="100"/>
      <c r="B30" s="28" t="s">
        <v>48</v>
      </c>
      <c r="C30" s="29">
        <v>901</v>
      </c>
      <c r="D30" s="30" t="s">
        <v>2</v>
      </c>
      <c r="E30" s="30" t="s">
        <v>5</v>
      </c>
      <c r="F30" s="30">
        <v>51</v>
      </c>
      <c r="G30" s="31">
        <v>1</v>
      </c>
      <c r="H30" s="30" t="s">
        <v>77</v>
      </c>
      <c r="I30" s="30" t="s">
        <v>79</v>
      </c>
      <c r="J30" s="30" t="s">
        <v>49</v>
      </c>
      <c r="K30" s="24">
        <v>1800</v>
      </c>
      <c r="L30" s="6"/>
    </row>
    <row r="31" spans="1:17" s="16" customFormat="1" ht="31.2" x14ac:dyDescent="0.25">
      <c r="A31" s="101"/>
      <c r="B31" s="28" t="s">
        <v>117</v>
      </c>
      <c r="C31" s="29">
        <v>901</v>
      </c>
      <c r="D31" s="30" t="s">
        <v>2</v>
      </c>
      <c r="E31" s="30" t="s">
        <v>5</v>
      </c>
      <c r="F31" s="30">
        <v>51</v>
      </c>
      <c r="G31" s="31">
        <v>1</v>
      </c>
      <c r="H31" s="30" t="s">
        <v>77</v>
      </c>
      <c r="I31" s="30" t="s">
        <v>79</v>
      </c>
      <c r="J31" s="30" t="s">
        <v>50</v>
      </c>
      <c r="K31" s="24">
        <v>64.3</v>
      </c>
      <c r="L31" s="6"/>
    </row>
    <row r="32" spans="1:17" s="16" customFormat="1" ht="46.8" x14ac:dyDescent="0.25">
      <c r="A32" s="102">
        <v>2</v>
      </c>
      <c r="B32" s="32" t="s">
        <v>250</v>
      </c>
      <c r="C32" s="29">
        <v>902</v>
      </c>
      <c r="D32" s="33"/>
      <c r="E32" s="33"/>
      <c r="F32" s="33"/>
      <c r="G32" s="29"/>
      <c r="H32" s="33"/>
      <c r="I32" s="33"/>
      <c r="J32" s="33"/>
      <c r="K32" s="24">
        <f>SUM(K33+K99+K111+K143+K150+K136)</f>
        <v>587898.19999999995</v>
      </c>
      <c r="L32" s="6"/>
    </row>
    <row r="33" spans="1:12" s="16" customFormat="1" x14ac:dyDescent="0.25">
      <c r="A33" s="103"/>
      <c r="B33" s="28" t="s">
        <v>1</v>
      </c>
      <c r="C33" s="29">
        <v>902</v>
      </c>
      <c r="D33" s="33" t="s">
        <v>2</v>
      </c>
      <c r="E33" s="34"/>
      <c r="F33" s="30"/>
      <c r="G33" s="31"/>
      <c r="H33" s="30"/>
      <c r="I33" s="30"/>
      <c r="J33" s="30"/>
      <c r="K33" s="24">
        <f>SUM(K34+K39+K71+K61+K66)</f>
        <v>509432.2</v>
      </c>
      <c r="L33" s="6"/>
    </row>
    <row r="34" spans="1:12" s="16" customFormat="1" ht="31.2" x14ac:dyDescent="0.25">
      <c r="A34" s="103"/>
      <c r="B34" s="28" t="s">
        <v>3</v>
      </c>
      <c r="C34" s="29">
        <v>902</v>
      </c>
      <c r="D34" s="30" t="s">
        <v>2</v>
      </c>
      <c r="E34" s="30" t="s">
        <v>4</v>
      </c>
      <c r="F34" s="30"/>
      <c r="G34" s="31"/>
      <c r="H34" s="30"/>
      <c r="I34" s="30"/>
      <c r="J34" s="30"/>
      <c r="K34" s="24">
        <f t="shared" ref="K34:K36" si="1">SUM(K35)</f>
        <v>4288.2</v>
      </c>
      <c r="L34" s="6"/>
    </row>
    <row r="35" spans="1:12" s="16" customFormat="1" ht="46.8" x14ac:dyDescent="0.25">
      <c r="A35" s="103"/>
      <c r="B35" s="28" t="s">
        <v>251</v>
      </c>
      <c r="C35" s="29">
        <v>902</v>
      </c>
      <c r="D35" s="30" t="s">
        <v>2</v>
      </c>
      <c r="E35" s="30" t="s">
        <v>4</v>
      </c>
      <c r="F35" s="30">
        <v>50</v>
      </c>
      <c r="G35" s="31"/>
      <c r="H35" s="30"/>
      <c r="I35" s="30"/>
      <c r="J35" s="30"/>
      <c r="K35" s="24">
        <f t="shared" si="1"/>
        <v>4288.2</v>
      </c>
      <c r="L35" s="6"/>
    </row>
    <row r="36" spans="1:12" s="16" customFormat="1" ht="31.2" x14ac:dyDescent="0.25">
      <c r="A36" s="103"/>
      <c r="B36" s="28" t="s">
        <v>389</v>
      </c>
      <c r="C36" s="29">
        <v>902</v>
      </c>
      <c r="D36" s="30" t="s">
        <v>2</v>
      </c>
      <c r="E36" s="30" t="s">
        <v>4</v>
      </c>
      <c r="F36" s="30">
        <v>50</v>
      </c>
      <c r="G36" s="31">
        <v>1</v>
      </c>
      <c r="H36" s="30"/>
      <c r="I36" s="30"/>
      <c r="J36" s="30"/>
      <c r="K36" s="24">
        <f t="shared" si="1"/>
        <v>4288.2</v>
      </c>
      <c r="L36" s="6"/>
    </row>
    <row r="37" spans="1:12" s="16" customFormat="1" x14ac:dyDescent="0.25">
      <c r="A37" s="103"/>
      <c r="B37" s="28" t="s">
        <v>47</v>
      </c>
      <c r="C37" s="29">
        <v>902</v>
      </c>
      <c r="D37" s="30" t="s">
        <v>2</v>
      </c>
      <c r="E37" s="30" t="s">
        <v>4</v>
      </c>
      <c r="F37" s="30">
        <v>50</v>
      </c>
      <c r="G37" s="31">
        <v>1</v>
      </c>
      <c r="H37" s="30" t="s">
        <v>77</v>
      </c>
      <c r="I37" s="30" t="s">
        <v>79</v>
      </c>
      <c r="J37" s="30"/>
      <c r="K37" s="24">
        <f>SUM(K38:K38)</f>
        <v>4288.2</v>
      </c>
      <c r="L37" s="6"/>
    </row>
    <row r="38" spans="1:12" s="16" customFormat="1" ht="31.2" x14ac:dyDescent="0.25">
      <c r="A38" s="103"/>
      <c r="B38" s="28" t="s">
        <v>48</v>
      </c>
      <c r="C38" s="29">
        <v>902</v>
      </c>
      <c r="D38" s="30" t="s">
        <v>2</v>
      </c>
      <c r="E38" s="30" t="s">
        <v>4</v>
      </c>
      <c r="F38" s="30">
        <v>50</v>
      </c>
      <c r="G38" s="31">
        <v>1</v>
      </c>
      <c r="H38" s="30" t="s">
        <v>77</v>
      </c>
      <c r="I38" s="30" t="s">
        <v>79</v>
      </c>
      <c r="J38" s="30" t="s">
        <v>49</v>
      </c>
      <c r="K38" s="24">
        <v>4288.2</v>
      </c>
      <c r="L38" s="6"/>
    </row>
    <row r="39" spans="1:12" s="16" customFormat="1" ht="46.8" x14ac:dyDescent="0.25">
      <c r="A39" s="103"/>
      <c r="B39" s="28" t="s">
        <v>46</v>
      </c>
      <c r="C39" s="29">
        <v>902</v>
      </c>
      <c r="D39" s="30" t="s">
        <v>2</v>
      </c>
      <c r="E39" s="30" t="s">
        <v>6</v>
      </c>
      <c r="F39" s="30"/>
      <c r="G39" s="31"/>
      <c r="H39" s="30"/>
      <c r="I39" s="30"/>
      <c r="J39" s="30"/>
      <c r="K39" s="24">
        <f>K40+K45</f>
        <v>203061.2</v>
      </c>
      <c r="L39" s="6"/>
    </row>
    <row r="40" spans="1:12" s="16" customFormat="1" x14ac:dyDescent="0.25">
      <c r="A40" s="103"/>
      <c r="B40" s="35" t="s">
        <v>252</v>
      </c>
      <c r="C40" s="29">
        <v>902</v>
      </c>
      <c r="D40" s="30" t="s">
        <v>2</v>
      </c>
      <c r="E40" s="30" t="s">
        <v>6</v>
      </c>
      <c r="F40" s="30" t="s">
        <v>88</v>
      </c>
      <c r="G40" s="31"/>
      <c r="H40" s="30"/>
      <c r="I40" s="30"/>
      <c r="J40" s="30"/>
      <c r="K40" s="24">
        <f>K41</f>
        <v>81.099999999999994</v>
      </c>
      <c r="L40" s="6"/>
    </row>
    <row r="41" spans="1:12" s="16" customFormat="1" x14ac:dyDescent="0.25">
      <c r="A41" s="103"/>
      <c r="B41" s="35" t="s">
        <v>253</v>
      </c>
      <c r="C41" s="29">
        <v>902</v>
      </c>
      <c r="D41" s="30" t="s">
        <v>2</v>
      </c>
      <c r="E41" s="30" t="s">
        <v>6</v>
      </c>
      <c r="F41" s="30" t="s">
        <v>88</v>
      </c>
      <c r="G41" s="31">
        <v>6</v>
      </c>
      <c r="H41" s="30"/>
      <c r="I41" s="30"/>
      <c r="J41" s="30"/>
      <c r="K41" s="24">
        <f>K42</f>
        <v>81.099999999999994</v>
      </c>
      <c r="L41" s="6"/>
    </row>
    <row r="42" spans="1:12" s="16" customFormat="1" ht="31.2" x14ac:dyDescent="0.25">
      <c r="A42" s="103"/>
      <c r="B42" s="35" t="s">
        <v>254</v>
      </c>
      <c r="C42" s="29">
        <v>902</v>
      </c>
      <c r="D42" s="30" t="s">
        <v>2</v>
      </c>
      <c r="E42" s="30" t="s">
        <v>6</v>
      </c>
      <c r="F42" s="30" t="s">
        <v>88</v>
      </c>
      <c r="G42" s="31">
        <v>6</v>
      </c>
      <c r="H42" s="30" t="s">
        <v>2</v>
      </c>
      <c r="I42" s="30"/>
      <c r="J42" s="30"/>
      <c r="K42" s="24">
        <f>K43</f>
        <v>81.099999999999994</v>
      </c>
      <c r="L42" s="6"/>
    </row>
    <row r="43" spans="1:12" s="16" customFormat="1" ht="93.6" x14ac:dyDescent="0.25">
      <c r="A43" s="103"/>
      <c r="B43" s="36" t="s">
        <v>225</v>
      </c>
      <c r="C43" s="29">
        <v>902</v>
      </c>
      <c r="D43" s="30" t="s">
        <v>2</v>
      </c>
      <c r="E43" s="30" t="s">
        <v>6</v>
      </c>
      <c r="F43" s="30" t="s">
        <v>88</v>
      </c>
      <c r="G43" s="31">
        <v>6</v>
      </c>
      <c r="H43" s="30" t="s">
        <v>2</v>
      </c>
      <c r="I43" s="30" t="s">
        <v>87</v>
      </c>
      <c r="J43" s="30"/>
      <c r="K43" s="24">
        <f>K44</f>
        <v>81.099999999999994</v>
      </c>
      <c r="L43" s="6"/>
    </row>
    <row r="44" spans="1:12" s="16" customFormat="1" ht="31.2" x14ac:dyDescent="0.25">
      <c r="A44" s="103"/>
      <c r="B44" s="28" t="s">
        <v>117</v>
      </c>
      <c r="C44" s="29">
        <v>902</v>
      </c>
      <c r="D44" s="30" t="s">
        <v>2</v>
      </c>
      <c r="E44" s="30" t="s">
        <v>6</v>
      </c>
      <c r="F44" s="30" t="s">
        <v>88</v>
      </c>
      <c r="G44" s="31">
        <v>6</v>
      </c>
      <c r="H44" s="30" t="s">
        <v>2</v>
      </c>
      <c r="I44" s="30" t="s">
        <v>87</v>
      </c>
      <c r="J44" s="30" t="s">
        <v>50</v>
      </c>
      <c r="K44" s="24">
        <v>81.099999999999994</v>
      </c>
      <c r="L44" s="6"/>
    </row>
    <row r="45" spans="1:12" x14ac:dyDescent="0.25">
      <c r="A45" s="103"/>
      <c r="B45" s="28" t="s">
        <v>69</v>
      </c>
      <c r="C45" s="29">
        <v>902</v>
      </c>
      <c r="D45" s="30" t="s">
        <v>2</v>
      </c>
      <c r="E45" s="30" t="s">
        <v>6</v>
      </c>
      <c r="F45" s="30">
        <v>52</v>
      </c>
      <c r="G45" s="31"/>
      <c r="H45" s="30"/>
      <c r="I45" s="30"/>
      <c r="J45" s="30"/>
      <c r="K45" s="24">
        <f>SUM(K46+K52)</f>
        <v>202980.1</v>
      </c>
    </row>
    <row r="46" spans="1:12" ht="31.2" x14ac:dyDescent="0.25">
      <c r="A46" s="103"/>
      <c r="B46" s="28" t="s">
        <v>255</v>
      </c>
      <c r="C46" s="29">
        <v>902</v>
      </c>
      <c r="D46" s="30" t="s">
        <v>2</v>
      </c>
      <c r="E46" s="30" t="s">
        <v>6</v>
      </c>
      <c r="F46" s="30">
        <v>52</v>
      </c>
      <c r="G46" s="31">
        <v>1</v>
      </c>
      <c r="H46" s="30"/>
      <c r="I46" s="30"/>
      <c r="J46" s="30"/>
      <c r="K46" s="24">
        <f>K47</f>
        <v>200523.6</v>
      </c>
    </row>
    <row r="47" spans="1:12" x14ac:dyDescent="0.25">
      <c r="A47" s="103"/>
      <c r="B47" s="28" t="s">
        <v>47</v>
      </c>
      <c r="C47" s="29">
        <v>902</v>
      </c>
      <c r="D47" s="30" t="s">
        <v>2</v>
      </c>
      <c r="E47" s="30" t="s">
        <v>6</v>
      </c>
      <c r="F47" s="30">
        <v>52</v>
      </c>
      <c r="G47" s="31">
        <v>1</v>
      </c>
      <c r="H47" s="30" t="s">
        <v>77</v>
      </c>
      <c r="I47" s="30" t="s">
        <v>79</v>
      </c>
      <c r="J47" s="30"/>
      <c r="K47" s="24">
        <f>K48+K49+K51+K50</f>
        <v>200523.6</v>
      </c>
    </row>
    <row r="48" spans="1:12" ht="31.2" x14ac:dyDescent="0.25">
      <c r="A48" s="103"/>
      <c r="B48" s="28" t="s">
        <v>48</v>
      </c>
      <c r="C48" s="29">
        <v>902</v>
      </c>
      <c r="D48" s="30" t="s">
        <v>2</v>
      </c>
      <c r="E48" s="30" t="s">
        <v>6</v>
      </c>
      <c r="F48" s="30">
        <v>52</v>
      </c>
      <c r="G48" s="31">
        <v>1</v>
      </c>
      <c r="H48" s="30" t="s">
        <v>77</v>
      </c>
      <c r="I48" s="30" t="s">
        <v>79</v>
      </c>
      <c r="J48" s="30" t="s">
        <v>49</v>
      </c>
      <c r="K48" s="24">
        <v>198120.4</v>
      </c>
    </row>
    <row r="49" spans="1:12" ht="31.2" x14ac:dyDescent="0.25">
      <c r="A49" s="103"/>
      <c r="B49" s="28" t="s">
        <v>117</v>
      </c>
      <c r="C49" s="29">
        <v>902</v>
      </c>
      <c r="D49" s="30" t="s">
        <v>2</v>
      </c>
      <c r="E49" s="30" t="s">
        <v>6</v>
      </c>
      <c r="F49" s="30">
        <v>52</v>
      </c>
      <c r="G49" s="31">
        <v>1</v>
      </c>
      <c r="H49" s="30" t="s">
        <v>77</v>
      </c>
      <c r="I49" s="30" t="s">
        <v>79</v>
      </c>
      <c r="J49" s="30" t="s">
        <v>50</v>
      </c>
      <c r="K49" s="24">
        <v>1829.2</v>
      </c>
    </row>
    <row r="50" spans="1:12" x14ac:dyDescent="0.25">
      <c r="A50" s="103"/>
      <c r="B50" s="28" t="s">
        <v>56</v>
      </c>
      <c r="C50" s="29">
        <v>902</v>
      </c>
      <c r="D50" s="30" t="s">
        <v>2</v>
      </c>
      <c r="E50" s="30" t="s">
        <v>6</v>
      </c>
      <c r="F50" s="30">
        <v>52</v>
      </c>
      <c r="G50" s="31">
        <v>1</v>
      </c>
      <c r="H50" s="30" t="s">
        <v>77</v>
      </c>
      <c r="I50" s="30" t="s">
        <v>79</v>
      </c>
      <c r="J50" s="30" t="s">
        <v>57</v>
      </c>
      <c r="K50" s="24"/>
    </row>
    <row r="51" spans="1:12" x14ac:dyDescent="0.25">
      <c r="A51" s="103"/>
      <c r="B51" s="28" t="s">
        <v>51</v>
      </c>
      <c r="C51" s="29">
        <v>902</v>
      </c>
      <c r="D51" s="30" t="s">
        <v>2</v>
      </c>
      <c r="E51" s="30" t="s">
        <v>6</v>
      </c>
      <c r="F51" s="30">
        <v>52</v>
      </c>
      <c r="G51" s="31">
        <v>1</v>
      </c>
      <c r="H51" s="30" t="s">
        <v>77</v>
      </c>
      <c r="I51" s="30" t="s">
        <v>79</v>
      </c>
      <c r="J51" s="30" t="s">
        <v>52</v>
      </c>
      <c r="K51" s="24">
        <v>574</v>
      </c>
    </row>
    <row r="52" spans="1:12" x14ac:dyDescent="0.25">
      <c r="A52" s="103"/>
      <c r="B52" s="28" t="s">
        <v>53</v>
      </c>
      <c r="C52" s="29">
        <v>902</v>
      </c>
      <c r="D52" s="30" t="s">
        <v>2</v>
      </c>
      <c r="E52" s="30" t="s">
        <v>6</v>
      </c>
      <c r="F52" s="30" t="s">
        <v>82</v>
      </c>
      <c r="G52" s="31">
        <v>2</v>
      </c>
      <c r="H52" s="30"/>
      <c r="I52" s="30"/>
      <c r="J52" s="30"/>
      <c r="K52" s="24">
        <f>SUM(K53+K55+K58)</f>
        <v>2456.5</v>
      </c>
    </row>
    <row r="53" spans="1:12" ht="31.2" x14ac:dyDescent="0.25">
      <c r="A53" s="103"/>
      <c r="B53" s="37" t="s">
        <v>308</v>
      </c>
      <c r="C53" s="29">
        <v>902</v>
      </c>
      <c r="D53" s="30" t="s">
        <v>2</v>
      </c>
      <c r="E53" s="30" t="s">
        <v>6</v>
      </c>
      <c r="F53" s="30" t="s">
        <v>82</v>
      </c>
      <c r="G53" s="30" t="s">
        <v>111</v>
      </c>
      <c r="H53" s="30" t="s">
        <v>77</v>
      </c>
      <c r="I53" s="30" t="s">
        <v>307</v>
      </c>
      <c r="J53" s="30"/>
      <c r="K53" s="24">
        <f>SUM(K54)</f>
        <v>500</v>
      </c>
    </row>
    <row r="54" spans="1:12" ht="31.2" x14ac:dyDescent="0.25">
      <c r="A54" s="103"/>
      <c r="B54" s="28" t="s">
        <v>117</v>
      </c>
      <c r="C54" s="29">
        <v>902</v>
      </c>
      <c r="D54" s="30" t="s">
        <v>2</v>
      </c>
      <c r="E54" s="30" t="s">
        <v>6</v>
      </c>
      <c r="F54" s="30" t="s">
        <v>82</v>
      </c>
      <c r="G54" s="30" t="s">
        <v>111</v>
      </c>
      <c r="H54" s="30" t="s">
        <v>77</v>
      </c>
      <c r="I54" s="30" t="s">
        <v>307</v>
      </c>
      <c r="J54" s="30" t="s">
        <v>50</v>
      </c>
      <c r="K54" s="24">
        <v>500</v>
      </c>
    </row>
    <row r="55" spans="1:12" s="16" customFormat="1" ht="31.2" x14ac:dyDescent="0.25">
      <c r="A55" s="103"/>
      <c r="B55" s="38" t="s">
        <v>181</v>
      </c>
      <c r="C55" s="29">
        <v>902</v>
      </c>
      <c r="D55" s="30" t="s">
        <v>2</v>
      </c>
      <c r="E55" s="30" t="s">
        <v>6</v>
      </c>
      <c r="F55" s="30" t="s">
        <v>82</v>
      </c>
      <c r="G55" s="31">
        <v>2</v>
      </c>
      <c r="H55" s="30" t="s">
        <v>77</v>
      </c>
      <c r="I55" s="30" t="s">
        <v>83</v>
      </c>
      <c r="J55" s="30"/>
      <c r="K55" s="24">
        <f>SUM(K56:K57)</f>
        <v>976.7</v>
      </c>
      <c r="L55" s="6"/>
    </row>
    <row r="56" spans="1:12" s="16" customFormat="1" ht="46.8" x14ac:dyDescent="0.25">
      <c r="A56" s="103"/>
      <c r="B56" s="28" t="s">
        <v>116</v>
      </c>
      <c r="C56" s="29">
        <v>902</v>
      </c>
      <c r="D56" s="30" t="s">
        <v>2</v>
      </c>
      <c r="E56" s="30" t="s">
        <v>6</v>
      </c>
      <c r="F56" s="30" t="s">
        <v>82</v>
      </c>
      <c r="G56" s="31">
        <v>2</v>
      </c>
      <c r="H56" s="30" t="s">
        <v>77</v>
      </c>
      <c r="I56" s="30" t="s">
        <v>83</v>
      </c>
      <c r="J56" s="30" t="s">
        <v>49</v>
      </c>
      <c r="K56" s="24">
        <v>895.7</v>
      </c>
      <c r="L56" s="6"/>
    </row>
    <row r="57" spans="1:12" s="16" customFormat="1" ht="31.2" x14ac:dyDescent="0.25">
      <c r="A57" s="103"/>
      <c r="B57" s="28" t="s">
        <v>117</v>
      </c>
      <c r="C57" s="29">
        <v>902</v>
      </c>
      <c r="D57" s="30" t="s">
        <v>2</v>
      </c>
      <c r="E57" s="30" t="s">
        <v>6</v>
      </c>
      <c r="F57" s="30" t="s">
        <v>82</v>
      </c>
      <c r="G57" s="31">
        <v>2</v>
      </c>
      <c r="H57" s="30" t="s">
        <v>77</v>
      </c>
      <c r="I57" s="30" t="s">
        <v>83</v>
      </c>
      <c r="J57" s="30" t="s">
        <v>50</v>
      </c>
      <c r="K57" s="24">
        <v>81</v>
      </c>
      <c r="L57" s="6"/>
    </row>
    <row r="58" spans="1:12" s="16" customFormat="1" ht="62.4" x14ac:dyDescent="0.25">
      <c r="A58" s="103"/>
      <c r="B58" s="37" t="s">
        <v>310</v>
      </c>
      <c r="C58" s="29">
        <v>902</v>
      </c>
      <c r="D58" s="30" t="s">
        <v>2</v>
      </c>
      <c r="E58" s="30" t="s">
        <v>6</v>
      </c>
      <c r="F58" s="30" t="s">
        <v>82</v>
      </c>
      <c r="G58" s="31">
        <v>2</v>
      </c>
      <c r="H58" s="30" t="s">
        <v>77</v>
      </c>
      <c r="I58" s="30" t="s">
        <v>213</v>
      </c>
      <c r="J58" s="30"/>
      <c r="K58" s="24">
        <f>SUM(K59:K60)</f>
        <v>979.80000000000007</v>
      </c>
      <c r="L58" s="6"/>
    </row>
    <row r="59" spans="1:12" s="16" customFormat="1" ht="46.8" x14ac:dyDescent="0.25">
      <c r="A59" s="103"/>
      <c r="B59" s="28" t="s">
        <v>116</v>
      </c>
      <c r="C59" s="29">
        <v>902</v>
      </c>
      <c r="D59" s="30" t="s">
        <v>2</v>
      </c>
      <c r="E59" s="30" t="s">
        <v>6</v>
      </c>
      <c r="F59" s="30" t="s">
        <v>82</v>
      </c>
      <c r="G59" s="31">
        <v>2</v>
      </c>
      <c r="H59" s="30" t="s">
        <v>77</v>
      </c>
      <c r="I59" s="30" t="s">
        <v>213</v>
      </c>
      <c r="J59" s="30" t="s">
        <v>49</v>
      </c>
      <c r="K59" s="24">
        <v>895.6</v>
      </c>
      <c r="L59" s="6"/>
    </row>
    <row r="60" spans="1:12" s="16" customFormat="1" ht="31.2" x14ac:dyDescent="0.25">
      <c r="A60" s="103"/>
      <c r="B60" s="28" t="s">
        <v>117</v>
      </c>
      <c r="C60" s="29">
        <v>902</v>
      </c>
      <c r="D60" s="30" t="s">
        <v>2</v>
      </c>
      <c r="E60" s="30" t="s">
        <v>6</v>
      </c>
      <c r="F60" s="30" t="s">
        <v>82</v>
      </c>
      <c r="G60" s="31">
        <v>2</v>
      </c>
      <c r="H60" s="30" t="s">
        <v>77</v>
      </c>
      <c r="I60" s="30" t="s">
        <v>213</v>
      </c>
      <c r="J60" s="30" t="s">
        <v>50</v>
      </c>
      <c r="K60" s="24">
        <v>84.2</v>
      </c>
      <c r="L60" s="6"/>
    </row>
    <row r="61" spans="1:12" s="16" customFormat="1" x14ac:dyDescent="0.25">
      <c r="A61" s="103"/>
      <c r="B61" s="28" t="s">
        <v>153</v>
      </c>
      <c r="C61" s="29">
        <v>902</v>
      </c>
      <c r="D61" s="30" t="s">
        <v>2</v>
      </c>
      <c r="E61" s="30" t="s">
        <v>7</v>
      </c>
      <c r="F61" s="30"/>
      <c r="G61" s="31"/>
      <c r="H61" s="30"/>
      <c r="I61" s="30"/>
      <c r="J61" s="30"/>
      <c r="K61" s="24">
        <f>SUM(K62)</f>
        <v>187.8</v>
      </c>
      <c r="L61" s="6"/>
    </row>
    <row r="62" spans="1:12" s="16" customFormat="1" x14ac:dyDescent="0.25">
      <c r="A62" s="103"/>
      <c r="B62" s="28" t="s">
        <v>69</v>
      </c>
      <c r="C62" s="29">
        <v>902</v>
      </c>
      <c r="D62" s="30" t="s">
        <v>2</v>
      </c>
      <c r="E62" s="30" t="s">
        <v>7</v>
      </c>
      <c r="F62" s="30">
        <v>52</v>
      </c>
      <c r="G62" s="31"/>
      <c r="H62" s="30"/>
      <c r="I62" s="30"/>
      <c r="J62" s="30"/>
      <c r="K62" s="24">
        <f>SUM(K63)</f>
        <v>187.8</v>
      </c>
      <c r="L62" s="6"/>
    </row>
    <row r="63" spans="1:12" s="16" customFormat="1" x14ac:dyDescent="0.25">
      <c r="A63" s="103"/>
      <c r="B63" s="39" t="s">
        <v>53</v>
      </c>
      <c r="C63" s="29">
        <v>902</v>
      </c>
      <c r="D63" s="30" t="s">
        <v>2</v>
      </c>
      <c r="E63" s="30" t="s">
        <v>7</v>
      </c>
      <c r="F63" s="30" t="s">
        <v>82</v>
      </c>
      <c r="G63" s="30" t="s">
        <v>111</v>
      </c>
      <c r="H63" s="30"/>
      <c r="I63" s="30"/>
      <c r="J63" s="30"/>
      <c r="K63" s="24">
        <f>SUM(K64)</f>
        <v>187.8</v>
      </c>
      <c r="L63" s="6"/>
    </row>
    <row r="64" spans="1:12" s="16" customFormat="1" ht="46.8" x14ac:dyDescent="0.25">
      <c r="A64" s="103"/>
      <c r="B64" s="37" t="s">
        <v>152</v>
      </c>
      <c r="C64" s="29">
        <v>902</v>
      </c>
      <c r="D64" s="30" t="s">
        <v>2</v>
      </c>
      <c r="E64" s="30" t="s">
        <v>7</v>
      </c>
      <c r="F64" s="30" t="s">
        <v>82</v>
      </c>
      <c r="G64" s="30" t="s">
        <v>111</v>
      </c>
      <c r="H64" s="30" t="s">
        <v>77</v>
      </c>
      <c r="I64" s="30" t="s">
        <v>151</v>
      </c>
      <c r="J64" s="30"/>
      <c r="K64" s="24">
        <f>SUM(K65)</f>
        <v>187.8</v>
      </c>
      <c r="L64" s="6"/>
    </row>
    <row r="65" spans="1:12" s="16" customFormat="1" ht="31.2" x14ac:dyDescent="0.25">
      <c r="A65" s="103"/>
      <c r="B65" s="28" t="s">
        <v>117</v>
      </c>
      <c r="C65" s="29">
        <v>902</v>
      </c>
      <c r="D65" s="30" t="s">
        <v>2</v>
      </c>
      <c r="E65" s="30" t="s">
        <v>7</v>
      </c>
      <c r="F65" s="30" t="s">
        <v>82</v>
      </c>
      <c r="G65" s="30" t="s">
        <v>111</v>
      </c>
      <c r="H65" s="30" t="s">
        <v>77</v>
      </c>
      <c r="I65" s="30" t="s">
        <v>151</v>
      </c>
      <c r="J65" s="30" t="s">
        <v>50</v>
      </c>
      <c r="K65" s="24">
        <v>187.8</v>
      </c>
      <c r="L65" s="6"/>
    </row>
    <row r="66" spans="1:12" s="16" customFormat="1" x14ac:dyDescent="0.25">
      <c r="A66" s="103"/>
      <c r="B66" s="28" t="s">
        <v>222</v>
      </c>
      <c r="C66" s="29">
        <v>902</v>
      </c>
      <c r="D66" s="30" t="s">
        <v>2</v>
      </c>
      <c r="E66" s="30" t="s">
        <v>8</v>
      </c>
      <c r="F66" s="30"/>
      <c r="G66" s="30"/>
      <c r="H66" s="30"/>
      <c r="I66" s="30"/>
      <c r="J66" s="30"/>
      <c r="K66" s="24">
        <f>K67</f>
        <v>0</v>
      </c>
      <c r="L66" s="6"/>
    </row>
    <row r="67" spans="1:12" s="16" customFormat="1" x14ac:dyDescent="0.25">
      <c r="A67" s="103"/>
      <c r="B67" s="28" t="s">
        <v>65</v>
      </c>
      <c r="C67" s="29">
        <v>902</v>
      </c>
      <c r="D67" s="30" t="s">
        <v>2</v>
      </c>
      <c r="E67" s="30" t="s">
        <v>8</v>
      </c>
      <c r="F67" s="30" t="s">
        <v>223</v>
      </c>
      <c r="G67" s="30"/>
      <c r="H67" s="30"/>
      <c r="I67" s="30"/>
      <c r="J67" s="30"/>
      <c r="K67" s="24">
        <f>K68</f>
        <v>0</v>
      </c>
      <c r="L67" s="6"/>
    </row>
    <row r="68" spans="1:12" s="16" customFormat="1" ht="31.2" x14ac:dyDescent="0.25">
      <c r="A68" s="103"/>
      <c r="B68" s="28" t="s">
        <v>256</v>
      </c>
      <c r="C68" s="29">
        <v>902</v>
      </c>
      <c r="D68" s="30" t="s">
        <v>2</v>
      </c>
      <c r="E68" s="30" t="s">
        <v>8</v>
      </c>
      <c r="F68" s="30" t="s">
        <v>223</v>
      </c>
      <c r="G68" s="30" t="s">
        <v>111</v>
      </c>
      <c r="H68" s="30"/>
      <c r="I68" s="30"/>
      <c r="J68" s="30"/>
      <c r="K68" s="24">
        <f>K69</f>
        <v>0</v>
      </c>
      <c r="L68" s="6"/>
    </row>
    <row r="69" spans="1:12" s="16" customFormat="1" ht="46.8" x14ac:dyDescent="0.25">
      <c r="A69" s="103"/>
      <c r="B69" s="28" t="s">
        <v>257</v>
      </c>
      <c r="C69" s="29">
        <v>902</v>
      </c>
      <c r="D69" s="30" t="s">
        <v>2</v>
      </c>
      <c r="E69" s="30" t="s">
        <v>8</v>
      </c>
      <c r="F69" s="30" t="s">
        <v>223</v>
      </c>
      <c r="G69" s="30" t="s">
        <v>111</v>
      </c>
      <c r="H69" s="30" t="s">
        <v>77</v>
      </c>
      <c r="I69" s="30" t="s">
        <v>224</v>
      </c>
      <c r="J69" s="30"/>
      <c r="K69" s="24">
        <f>K70</f>
        <v>0</v>
      </c>
      <c r="L69" s="6"/>
    </row>
    <row r="70" spans="1:12" s="16" customFormat="1" x14ac:dyDescent="0.25">
      <c r="A70" s="103"/>
      <c r="B70" s="28" t="s">
        <v>51</v>
      </c>
      <c r="C70" s="29">
        <v>902</v>
      </c>
      <c r="D70" s="30" t="s">
        <v>2</v>
      </c>
      <c r="E70" s="30" t="s">
        <v>8</v>
      </c>
      <c r="F70" s="30" t="s">
        <v>223</v>
      </c>
      <c r="G70" s="30" t="s">
        <v>111</v>
      </c>
      <c r="H70" s="30" t="s">
        <v>77</v>
      </c>
      <c r="I70" s="30" t="s">
        <v>224</v>
      </c>
      <c r="J70" s="30" t="s">
        <v>52</v>
      </c>
      <c r="K70" s="24"/>
      <c r="L70" s="6"/>
    </row>
    <row r="71" spans="1:12" s="16" customFormat="1" x14ac:dyDescent="0.25">
      <c r="A71" s="103"/>
      <c r="B71" s="28" t="s">
        <v>9</v>
      </c>
      <c r="C71" s="29">
        <v>902</v>
      </c>
      <c r="D71" s="30" t="s">
        <v>2</v>
      </c>
      <c r="E71" s="30" t="s">
        <v>38</v>
      </c>
      <c r="F71" s="30"/>
      <c r="G71" s="31"/>
      <c r="H71" s="30"/>
      <c r="I71" s="30"/>
      <c r="J71" s="30"/>
      <c r="K71" s="24">
        <f>SUM(K77+K91+K72)</f>
        <v>301895</v>
      </c>
      <c r="L71" s="6"/>
    </row>
    <row r="72" spans="1:12" s="16" customFormat="1" x14ac:dyDescent="0.25">
      <c r="A72" s="103"/>
      <c r="B72" s="35" t="s">
        <v>311</v>
      </c>
      <c r="C72" s="29">
        <v>902</v>
      </c>
      <c r="D72" s="30" t="s">
        <v>2</v>
      </c>
      <c r="E72" s="30" t="s">
        <v>38</v>
      </c>
      <c r="F72" s="30" t="s">
        <v>5</v>
      </c>
      <c r="G72" s="31"/>
      <c r="H72" s="30"/>
      <c r="I72" s="30"/>
      <c r="J72" s="30"/>
      <c r="K72" s="24">
        <f>SUM(K73)</f>
        <v>24266</v>
      </c>
      <c r="L72" s="6"/>
    </row>
    <row r="73" spans="1:12" s="16" customFormat="1" ht="31.2" x14ac:dyDescent="0.25">
      <c r="A73" s="103"/>
      <c r="B73" s="28" t="s">
        <v>312</v>
      </c>
      <c r="C73" s="29">
        <v>902</v>
      </c>
      <c r="D73" s="30" t="s">
        <v>2</v>
      </c>
      <c r="E73" s="30" t="s">
        <v>38</v>
      </c>
      <c r="F73" s="30" t="s">
        <v>5</v>
      </c>
      <c r="G73" s="31">
        <v>1</v>
      </c>
      <c r="H73" s="30"/>
      <c r="I73" s="30"/>
      <c r="J73" s="30"/>
      <c r="K73" s="24">
        <f>SUM(K74)</f>
        <v>24266</v>
      </c>
      <c r="L73" s="6"/>
    </row>
    <row r="74" spans="1:12" s="16" customFormat="1" ht="62.4" x14ac:dyDescent="0.25">
      <c r="A74" s="103"/>
      <c r="B74" s="28" t="s">
        <v>313</v>
      </c>
      <c r="C74" s="29">
        <v>902</v>
      </c>
      <c r="D74" s="30" t="s">
        <v>2</v>
      </c>
      <c r="E74" s="30" t="s">
        <v>38</v>
      </c>
      <c r="F74" s="30" t="s">
        <v>5</v>
      </c>
      <c r="G74" s="31">
        <v>1</v>
      </c>
      <c r="H74" s="30" t="s">
        <v>2</v>
      </c>
      <c r="I74" s="30"/>
      <c r="J74" s="30"/>
      <c r="K74" s="24">
        <f>SUM(K75)</f>
        <v>24266</v>
      </c>
      <c r="L74" s="6"/>
    </row>
    <row r="75" spans="1:12" s="16" customFormat="1" ht="46.8" x14ac:dyDescent="0.25">
      <c r="A75" s="103"/>
      <c r="B75" s="28" t="s">
        <v>68</v>
      </c>
      <c r="C75" s="29">
        <v>902</v>
      </c>
      <c r="D75" s="30" t="s">
        <v>2</v>
      </c>
      <c r="E75" s="30" t="s">
        <v>38</v>
      </c>
      <c r="F75" s="30" t="s">
        <v>5</v>
      </c>
      <c r="G75" s="31">
        <v>1</v>
      </c>
      <c r="H75" s="30" t="s">
        <v>2</v>
      </c>
      <c r="I75" s="30" t="s">
        <v>84</v>
      </c>
      <c r="J75" s="30"/>
      <c r="K75" s="24">
        <f>SUM(K76)</f>
        <v>24266</v>
      </c>
      <c r="L75" s="6"/>
    </row>
    <row r="76" spans="1:12" s="16" customFormat="1" ht="31.2" x14ac:dyDescent="0.25">
      <c r="A76" s="103"/>
      <c r="B76" s="28" t="s">
        <v>60</v>
      </c>
      <c r="C76" s="29">
        <v>902</v>
      </c>
      <c r="D76" s="30" t="s">
        <v>2</v>
      </c>
      <c r="E76" s="30" t="s">
        <v>38</v>
      </c>
      <c r="F76" s="30" t="s">
        <v>5</v>
      </c>
      <c r="G76" s="31">
        <v>1</v>
      </c>
      <c r="H76" s="30" t="s">
        <v>2</v>
      </c>
      <c r="I76" s="30" t="s">
        <v>84</v>
      </c>
      <c r="J76" s="30" t="s">
        <v>61</v>
      </c>
      <c r="K76" s="24">
        <v>24266</v>
      </c>
      <c r="L76" s="6"/>
    </row>
    <row r="77" spans="1:12" s="16" customFormat="1" ht="31.2" x14ac:dyDescent="0.25">
      <c r="A77" s="103"/>
      <c r="B77" s="28" t="s">
        <v>259</v>
      </c>
      <c r="C77" s="29">
        <v>902</v>
      </c>
      <c r="D77" s="30" t="s">
        <v>2</v>
      </c>
      <c r="E77" s="30" t="s">
        <v>38</v>
      </c>
      <c r="F77" s="30" t="s">
        <v>8</v>
      </c>
      <c r="G77" s="31"/>
      <c r="H77" s="30"/>
      <c r="I77" s="30"/>
      <c r="J77" s="30"/>
      <c r="K77" s="24">
        <f t="shared" ref="K77" si="2">SUM(K78)</f>
        <v>272427.59999999998</v>
      </c>
      <c r="L77" s="6"/>
    </row>
    <row r="78" spans="1:12" s="16" customFormat="1" ht="31.2" x14ac:dyDescent="0.25">
      <c r="A78" s="103"/>
      <c r="B78" s="28" t="s">
        <v>260</v>
      </c>
      <c r="C78" s="29">
        <v>902</v>
      </c>
      <c r="D78" s="30" t="s">
        <v>2</v>
      </c>
      <c r="E78" s="30" t="s">
        <v>38</v>
      </c>
      <c r="F78" s="30" t="s">
        <v>8</v>
      </c>
      <c r="G78" s="31">
        <v>1</v>
      </c>
      <c r="H78" s="30"/>
      <c r="I78" s="30"/>
      <c r="J78" s="30"/>
      <c r="K78" s="24">
        <f>K79+K86</f>
        <v>272427.59999999998</v>
      </c>
      <c r="L78" s="6"/>
    </row>
    <row r="79" spans="1:12" s="16" customFormat="1" x14ac:dyDescent="0.25">
      <c r="A79" s="103"/>
      <c r="B79" s="28" t="s">
        <v>357</v>
      </c>
      <c r="C79" s="29">
        <v>902</v>
      </c>
      <c r="D79" s="30" t="s">
        <v>2</v>
      </c>
      <c r="E79" s="30" t="s">
        <v>38</v>
      </c>
      <c r="F79" s="30" t="s">
        <v>8</v>
      </c>
      <c r="G79" s="31">
        <v>1</v>
      </c>
      <c r="H79" s="30" t="s">
        <v>2</v>
      </c>
      <c r="I79" s="30"/>
      <c r="J79" s="30"/>
      <c r="K79" s="24">
        <f>SUM(K80)</f>
        <v>269338.59999999998</v>
      </c>
      <c r="L79" s="6"/>
    </row>
    <row r="80" spans="1:12" s="16" customFormat="1" ht="46.8" x14ac:dyDescent="0.25">
      <c r="A80" s="103"/>
      <c r="B80" s="28" t="s">
        <v>68</v>
      </c>
      <c r="C80" s="29">
        <v>902</v>
      </c>
      <c r="D80" s="30" t="s">
        <v>2</v>
      </c>
      <c r="E80" s="30" t="s">
        <v>38</v>
      </c>
      <c r="F80" s="30" t="s">
        <v>8</v>
      </c>
      <c r="G80" s="31">
        <v>1</v>
      </c>
      <c r="H80" s="30" t="s">
        <v>2</v>
      </c>
      <c r="I80" s="30" t="s">
        <v>84</v>
      </c>
      <c r="J80" s="30"/>
      <c r="K80" s="24">
        <f>SUM(K81:K85)</f>
        <v>269338.59999999998</v>
      </c>
      <c r="L80" s="6"/>
    </row>
    <row r="81" spans="1:12" s="16" customFormat="1" ht="31.2" x14ac:dyDescent="0.25">
      <c r="A81" s="103"/>
      <c r="B81" s="28" t="s">
        <v>48</v>
      </c>
      <c r="C81" s="29">
        <v>902</v>
      </c>
      <c r="D81" s="30" t="s">
        <v>2</v>
      </c>
      <c r="E81" s="30" t="s">
        <v>38</v>
      </c>
      <c r="F81" s="30" t="s">
        <v>8</v>
      </c>
      <c r="G81" s="31">
        <v>1</v>
      </c>
      <c r="H81" s="30" t="s">
        <v>2</v>
      </c>
      <c r="I81" s="30" t="s">
        <v>84</v>
      </c>
      <c r="J81" s="30" t="s">
        <v>49</v>
      </c>
      <c r="K81" s="24">
        <f>217993.8-4905.8</f>
        <v>213088</v>
      </c>
      <c r="L81" s="6"/>
    </row>
    <row r="82" spans="1:12" s="16" customFormat="1" ht="31.2" x14ac:dyDescent="0.25">
      <c r="A82" s="103"/>
      <c r="B82" s="28" t="s">
        <v>117</v>
      </c>
      <c r="C82" s="29">
        <v>902</v>
      </c>
      <c r="D82" s="30" t="s">
        <v>2</v>
      </c>
      <c r="E82" s="30" t="s">
        <v>38</v>
      </c>
      <c r="F82" s="30" t="s">
        <v>8</v>
      </c>
      <c r="G82" s="31">
        <v>1</v>
      </c>
      <c r="H82" s="30" t="s">
        <v>2</v>
      </c>
      <c r="I82" s="30" t="s">
        <v>84</v>
      </c>
      <c r="J82" s="30" t="s">
        <v>50</v>
      </c>
      <c r="K82" s="24">
        <f>51872.2+4070.1</f>
        <v>55942.299999999996</v>
      </c>
      <c r="L82" s="6"/>
    </row>
    <row r="83" spans="1:12" s="16" customFormat="1" x14ac:dyDescent="0.25">
      <c r="A83" s="103"/>
      <c r="B83" s="28" t="s">
        <v>56</v>
      </c>
      <c r="C83" s="29">
        <v>902</v>
      </c>
      <c r="D83" s="30" t="s">
        <v>2</v>
      </c>
      <c r="E83" s="30" t="s">
        <v>38</v>
      </c>
      <c r="F83" s="30" t="s">
        <v>8</v>
      </c>
      <c r="G83" s="31">
        <v>1</v>
      </c>
      <c r="H83" s="30" t="s">
        <v>2</v>
      </c>
      <c r="I83" s="30" t="s">
        <v>84</v>
      </c>
      <c r="J83" s="30" t="s">
        <v>57</v>
      </c>
      <c r="K83" s="24"/>
      <c r="L83" s="6"/>
    </row>
    <row r="84" spans="1:12" s="16" customFormat="1" ht="31.2" x14ac:dyDescent="0.25">
      <c r="A84" s="103"/>
      <c r="B84" s="28" t="s">
        <v>60</v>
      </c>
      <c r="C84" s="29">
        <v>902</v>
      </c>
      <c r="D84" s="30" t="s">
        <v>2</v>
      </c>
      <c r="E84" s="30" t="s">
        <v>38</v>
      </c>
      <c r="F84" s="30" t="s">
        <v>8</v>
      </c>
      <c r="G84" s="31">
        <v>1</v>
      </c>
      <c r="H84" s="30" t="s">
        <v>2</v>
      </c>
      <c r="I84" s="30" t="s">
        <v>84</v>
      </c>
      <c r="J84" s="30" t="s">
        <v>61</v>
      </c>
      <c r="K84" s="24"/>
      <c r="L84" s="6"/>
    </row>
    <row r="85" spans="1:12" s="16" customFormat="1" x14ac:dyDescent="0.25">
      <c r="A85" s="103"/>
      <c r="B85" s="28" t="s">
        <v>51</v>
      </c>
      <c r="C85" s="29">
        <v>902</v>
      </c>
      <c r="D85" s="30" t="s">
        <v>2</v>
      </c>
      <c r="E85" s="30" t="s">
        <v>38</v>
      </c>
      <c r="F85" s="30" t="s">
        <v>8</v>
      </c>
      <c r="G85" s="31">
        <v>1</v>
      </c>
      <c r="H85" s="30" t="s">
        <v>2</v>
      </c>
      <c r="I85" s="30" t="s">
        <v>84</v>
      </c>
      <c r="J85" s="30" t="s">
        <v>52</v>
      </c>
      <c r="K85" s="24">
        <v>308.3</v>
      </c>
      <c r="L85" s="6"/>
    </row>
    <row r="86" spans="1:12" s="16" customFormat="1" ht="31.2" x14ac:dyDescent="0.25">
      <c r="A86" s="103"/>
      <c r="B86" s="28" t="s">
        <v>90</v>
      </c>
      <c r="C86" s="29">
        <v>902</v>
      </c>
      <c r="D86" s="30" t="s">
        <v>2</v>
      </c>
      <c r="E86" s="30" t="s">
        <v>38</v>
      </c>
      <c r="F86" s="30" t="s">
        <v>8</v>
      </c>
      <c r="G86" s="31">
        <v>1</v>
      </c>
      <c r="H86" s="30" t="s">
        <v>4</v>
      </c>
      <c r="I86" s="30"/>
      <c r="J86" s="30"/>
      <c r="K86" s="24">
        <f>K87+K89</f>
        <v>3089</v>
      </c>
      <c r="L86" s="6"/>
    </row>
    <row r="87" spans="1:12" s="16" customFormat="1" x14ac:dyDescent="0.25">
      <c r="A87" s="103"/>
      <c r="B87" s="28" t="s">
        <v>193</v>
      </c>
      <c r="C87" s="29">
        <v>902</v>
      </c>
      <c r="D87" s="30" t="s">
        <v>2</v>
      </c>
      <c r="E87" s="30" t="s">
        <v>38</v>
      </c>
      <c r="F87" s="30" t="s">
        <v>8</v>
      </c>
      <c r="G87" s="31">
        <v>1</v>
      </c>
      <c r="H87" s="30" t="s">
        <v>4</v>
      </c>
      <c r="I87" s="30" t="s">
        <v>192</v>
      </c>
      <c r="J87" s="30"/>
      <c r="K87" s="24">
        <f>K88</f>
        <v>334.9</v>
      </c>
      <c r="L87" s="6"/>
    </row>
    <row r="88" spans="1:12" s="16" customFormat="1" ht="31.2" x14ac:dyDescent="0.25">
      <c r="A88" s="103"/>
      <c r="B88" s="28" t="s">
        <v>117</v>
      </c>
      <c r="C88" s="29">
        <v>902</v>
      </c>
      <c r="D88" s="30" t="s">
        <v>2</v>
      </c>
      <c r="E88" s="30" t="s">
        <v>38</v>
      </c>
      <c r="F88" s="30" t="s">
        <v>8</v>
      </c>
      <c r="G88" s="31">
        <v>1</v>
      </c>
      <c r="H88" s="30" t="s">
        <v>4</v>
      </c>
      <c r="I88" s="30" t="s">
        <v>192</v>
      </c>
      <c r="J88" s="30" t="s">
        <v>50</v>
      </c>
      <c r="K88" s="24">
        <v>334.9</v>
      </c>
      <c r="L88" s="6"/>
    </row>
    <row r="89" spans="1:12" s="16" customFormat="1" ht="31.2" x14ac:dyDescent="0.25">
      <c r="A89" s="103"/>
      <c r="B89" s="28" t="s">
        <v>197</v>
      </c>
      <c r="C89" s="29">
        <v>902</v>
      </c>
      <c r="D89" s="30" t="s">
        <v>2</v>
      </c>
      <c r="E89" s="30" t="s">
        <v>38</v>
      </c>
      <c r="F89" s="30" t="s">
        <v>8</v>
      </c>
      <c r="G89" s="31">
        <v>1</v>
      </c>
      <c r="H89" s="30" t="s">
        <v>4</v>
      </c>
      <c r="I89" s="30" t="s">
        <v>198</v>
      </c>
      <c r="J89" s="30"/>
      <c r="K89" s="24">
        <f>SUM(K90)</f>
        <v>2754.1</v>
      </c>
      <c r="L89" s="6"/>
    </row>
    <row r="90" spans="1:12" s="16" customFormat="1" ht="31.2" x14ac:dyDescent="0.25">
      <c r="A90" s="103"/>
      <c r="B90" s="28" t="s">
        <v>117</v>
      </c>
      <c r="C90" s="29">
        <v>902</v>
      </c>
      <c r="D90" s="30" t="s">
        <v>2</v>
      </c>
      <c r="E90" s="30" t="s">
        <v>38</v>
      </c>
      <c r="F90" s="30" t="s">
        <v>8</v>
      </c>
      <c r="G90" s="31">
        <v>1</v>
      </c>
      <c r="H90" s="30" t="s">
        <v>4</v>
      </c>
      <c r="I90" s="30" t="s">
        <v>198</v>
      </c>
      <c r="J90" s="30" t="s">
        <v>50</v>
      </c>
      <c r="K90" s="24">
        <f>1904.1+850</f>
        <v>2754.1</v>
      </c>
      <c r="L90" s="6"/>
    </row>
    <row r="91" spans="1:12" s="16" customFormat="1" x14ac:dyDescent="0.25">
      <c r="A91" s="103"/>
      <c r="B91" s="28" t="s">
        <v>69</v>
      </c>
      <c r="C91" s="29">
        <v>902</v>
      </c>
      <c r="D91" s="30" t="s">
        <v>2</v>
      </c>
      <c r="E91" s="30" t="s">
        <v>38</v>
      </c>
      <c r="F91" s="30" t="s">
        <v>82</v>
      </c>
      <c r="G91" s="31"/>
      <c r="H91" s="30"/>
      <c r="I91" s="30"/>
      <c r="J91" s="30"/>
      <c r="K91" s="24">
        <f>SUM(K92+K96)</f>
        <v>5201.3999999999996</v>
      </c>
      <c r="L91" s="6"/>
    </row>
    <row r="92" spans="1:12" s="16" customFormat="1" ht="31.2" x14ac:dyDescent="0.25">
      <c r="A92" s="103"/>
      <c r="B92" s="28" t="s">
        <v>255</v>
      </c>
      <c r="C92" s="29">
        <v>902</v>
      </c>
      <c r="D92" s="30" t="s">
        <v>2</v>
      </c>
      <c r="E92" s="30" t="s">
        <v>38</v>
      </c>
      <c r="F92" s="30" t="s">
        <v>82</v>
      </c>
      <c r="G92" s="31">
        <v>1</v>
      </c>
      <c r="H92" s="30"/>
      <c r="I92" s="30"/>
      <c r="J92" s="30"/>
      <c r="K92" s="24">
        <f t="shared" ref="K92" si="3">SUM(K93)</f>
        <v>5201.3999999999996</v>
      </c>
      <c r="L92" s="6"/>
    </row>
    <row r="93" spans="1:12" s="16" customFormat="1" x14ac:dyDescent="0.25">
      <c r="A93" s="103"/>
      <c r="B93" s="28" t="s">
        <v>47</v>
      </c>
      <c r="C93" s="29">
        <v>902</v>
      </c>
      <c r="D93" s="30" t="s">
        <v>2</v>
      </c>
      <c r="E93" s="30" t="s">
        <v>38</v>
      </c>
      <c r="F93" s="30" t="s">
        <v>82</v>
      </c>
      <c r="G93" s="31">
        <v>1</v>
      </c>
      <c r="H93" s="30" t="s">
        <v>77</v>
      </c>
      <c r="I93" s="30" t="s">
        <v>79</v>
      </c>
      <c r="J93" s="30"/>
      <c r="K93" s="24">
        <f>SUM(K94:K95)</f>
        <v>5201.3999999999996</v>
      </c>
      <c r="L93" s="6"/>
    </row>
    <row r="94" spans="1:12" s="16" customFormat="1" ht="31.2" x14ac:dyDescent="0.25">
      <c r="A94" s="103"/>
      <c r="B94" s="28" t="s">
        <v>48</v>
      </c>
      <c r="C94" s="29">
        <v>902</v>
      </c>
      <c r="D94" s="30" t="s">
        <v>2</v>
      </c>
      <c r="E94" s="30" t="s">
        <v>38</v>
      </c>
      <c r="F94" s="30" t="s">
        <v>82</v>
      </c>
      <c r="G94" s="31">
        <v>1</v>
      </c>
      <c r="H94" s="30" t="s">
        <v>77</v>
      </c>
      <c r="I94" s="30" t="s">
        <v>79</v>
      </c>
      <c r="J94" s="30" t="s">
        <v>49</v>
      </c>
      <c r="K94" s="24">
        <v>5162</v>
      </c>
      <c r="L94" s="6"/>
    </row>
    <row r="95" spans="1:12" s="16" customFormat="1" ht="31.2" x14ac:dyDescent="0.25">
      <c r="A95" s="103"/>
      <c r="B95" s="28" t="s">
        <v>117</v>
      </c>
      <c r="C95" s="29">
        <v>902</v>
      </c>
      <c r="D95" s="30" t="s">
        <v>2</v>
      </c>
      <c r="E95" s="30" t="s">
        <v>38</v>
      </c>
      <c r="F95" s="30" t="s">
        <v>82</v>
      </c>
      <c r="G95" s="31">
        <v>1</v>
      </c>
      <c r="H95" s="30" t="s">
        <v>77</v>
      </c>
      <c r="I95" s="30" t="s">
        <v>79</v>
      </c>
      <c r="J95" s="30" t="s">
        <v>50</v>
      </c>
      <c r="K95" s="24">
        <v>39.4</v>
      </c>
      <c r="L95" s="6"/>
    </row>
    <row r="96" spans="1:12" s="16" customFormat="1" x14ac:dyDescent="0.25">
      <c r="A96" s="103"/>
      <c r="B96" s="28" t="s">
        <v>178</v>
      </c>
      <c r="C96" s="29">
        <v>902</v>
      </c>
      <c r="D96" s="30" t="s">
        <v>2</v>
      </c>
      <c r="E96" s="30" t="s">
        <v>38</v>
      </c>
      <c r="F96" s="30" t="s">
        <v>82</v>
      </c>
      <c r="G96" s="30" t="s">
        <v>93</v>
      </c>
      <c r="H96" s="30"/>
      <c r="I96" s="30"/>
      <c r="J96" s="30"/>
      <c r="K96" s="24">
        <f>K97</f>
        <v>0</v>
      </c>
      <c r="L96" s="6"/>
    </row>
    <row r="97" spans="1:12" s="16" customFormat="1" x14ac:dyDescent="0.25">
      <c r="A97" s="103"/>
      <c r="B97" s="28" t="s">
        <v>178</v>
      </c>
      <c r="C97" s="29">
        <v>902</v>
      </c>
      <c r="D97" s="30" t="s">
        <v>2</v>
      </c>
      <c r="E97" s="30" t="s">
        <v>38</v>
      </c>
      <c r="F97" s="30" t="s">
        <v>82</v>
      </c>
      <c r="G97" s="30" t="s">
        <v>93</v>
      </c>
      <c r="H97" s="30" t="s">
        <v>77</v>
      </c>
      <c r="I97" s="30" t="s">
        <v>177</v>
      </c>
      <c r="J97" s="30"/>
      <c r="K97" s="24">
        <f>K98</f>
        <v>0</v>
      </c>
      <c r="L97" s="6"/>
    </row>
    <row r="98" spans="1:12" s="16" customFormat="1" x14ac:dyDescent="0.25">
      <c r="A98" s="103"/>
      <c r="B98" s="28" t="s">
        <v>51</v>
      </c>
      <c r="C98" s="29">
        <v>902</v>
      </c>
      <c r="D98" s="30" t="s">
        <v>2</v>
      </c>
      <c r="E98" s="30" t="s">
        <v>38</v>
      </c>
      <c r="F98" s="30" t="s">
        <v>82</v>
      </c>
      <c r="G98" s="30" t="s">
        <v>93</v>
      </c>
      <c r="H98" s="30" t="s">
        <v>77</v>
      </c>
      <c r="I98" s="30" t="s">
        <v>177</v>
      </c>
      <c r="J98" s="30" t="s">
        <v>52</v>
      </c>
      <c r="K98" s="24"/>
      <c r="L98" s="6"/>
    </row>
    <row r="99" spans="1:12" s="16" customFormat="1" x14ac:dyDescent="0.25">
      <c r="A99" s="103"/>
      <c r="B99" s="28" t="s">
        <v>11</v>
      </c>
      <c r="C99" s="29">
        <v>902</v>
      </c>
      <c r="D99" s="30" t="s">
        <v>4</v>
      </c>
      <c r="E99" s="30"/>
      <c r="F99" s="30"/>
      <c r="G99" s="31"/>
      <c r="H99" s="30"/>
      <c r="I99" s="30"/>
      <c r="J99" s="30"/>
      <c r="K99" s="24">
        <f>SUM(K100+K106)</f>
        <v>5525.1</v>
      </c>
      <c r="L99" s="6"/>
    </row>
    <row r="100" spans="1:12" s="16" customFormat="1" x14ac:dyDescent="0.25">
      <c r="A100" s="103"/>
      <c r="B100" s="28" t="s">
        <v>315</v>
      </c>
      <c r="C100" s="29">
        <v>902</v>
      </c>
      <c r="D100" s="30" t="s">
        <v>4</v>
      </c>
      <c r="E100" s="30" t="s">
        <v>5</v>
      </c>
      <c r="F100" s="30"/>
      <c r="G100" s="31"/>
      <c r="H100" s="30"/>
      <c r="I100" s="30"/>
      <c r="J100" s="30"/>
      <c r="K100" s="24">
        <f>SUM(K101)</f>
        <v>5476.3</v>
      </c>
      <c r="L100" s="6"/>
    </row>
    <row r="101" spans="1:12" s="16" customFormat="1" ht="31.2" x14ac:dyDescent="0.25">
      <c r="A101" s="103"/>
      <c r="B101" s="35" t="s">
        <v>259</v>
      </c>
      <c r="C101" s="29">
        <v>902</v>
      </c>
      <c r="D101" s="30" t="s">
        <v>4</v>
      </c>
      <c r="E101" s="30" t="s">
        <v>5</v>
      </c>
      <c r="F101" s="30" t="s">
        <v>8</v>
      </c>
      <c r="G101" s="31"/>
      <c r="H101" s="30"/>
      <c r="I101" s="30"/>
      <c r="J101" s="30"/>
      <c r="K101" s="24">
        <f>SUM(K102)</f>
        <v>5476.3</v>
      </c>
      <c r="L101" s="6"/>
    </row>
    <row r="102" spans="1:12" s="16" customFormat="1" ht="31.2" x14ac:dyDescent="0.25">
      <c r="A102" s="103"/>
      <c r="B102" s="35" t="s">
        <v>260</v>
      </c>
      <c r="C102" s="29">
        <v>902</v>
      </c>
      <c r="D102" s="30" t="s">
        <v>4</v>
      </c>
      <c r="E102" s="30" t="s">
        <v>5</v>
      </c>
      <c r="F102" s="30" t="s">
        <v>8</v>
      </c>
      <c r="G102" s="31">
        <v>1</v>
      </c>
      <c r="H102" s="30"/>
      <c r="I102" s="30"/>
      <c r="J102" s="30"/>
      <c r="K102" s="24">
        <f>SUM(K103)</f>
        <v>5476.3</v>
      </c>
      <c r="L102" s="6"/>
    </row>
    <row r="103" spans="1:12" s="16" customFormat="1" x14ac:dyDescent="0.25">
      <c r="A103" s="103"/>
      <c r="B103" s="28" t="s">
        <v>357</v>
      </c>
      <c r="C103" s="29">
        <v>902</v>
      </c>
      <c r="D103" s="30" t="s">
        <v>4</v>
      </c>
      <c r="E103" s="30" t="s">
        <v>5</v>
      </c>
      <c r="F103" s="30" t="s">
        <v>8</v>
      </c>
      <c r="G103" s="31">
        <v>1</v>
      </c>
      <c r="H103" s="30" t="s">
        <v>2</v>
      </c>
      <c r="I103" s="30"/>
      <c r="J103" s="30"/>
      <c r="K103" s="24">
        <f>SUM(K104)</f>
        <v>5476.3</v>
      </c>
      <c r="L103" s="6"/>
    </row>
    <row r="104" spans="1:12" s="16" customFormat="1" ht="31.2" x14ac:dyDescent="0.25">
      <c r="A104" s="103"/>
      <c r="B104" s="39" t="s">
        <v>316</v>
      </c>
      <c r="C104" s="29">
        <v>902</v>
      </c>
      <c r="D104" s="30" t="s">
        <v>4</v>
      </c>
      <c r="E104" s="30" t="s">
        <v>5</v>
      </c>
      <c r="F104" s="30" t="s">
        <v>8</v>
      </c>
      <c r="G104" s="31">
        <v>1</v>
      </c>
      <c r="H104" s="30" t="s">
        <v>2</v>
      </c>
      <c r="I104" s="30" t="s">
        <v>314</v>
      </c>
      <c r="J104" s="30"/>
      <c r="K104" s="24">
        <f>SUM(K105)</f>
        <v>5476.3</v>
      </c>
      <c r="L104" s="6"/>
    </row>
    <row r="105" spans="1:12" s="16" customFormat="1" ht="46.8" x14ac:dyDescent="0.25">
      <c r="A105" s="103"/>
      <c r="B105" s="28" t="s">
        <v>116</v>
      </c>
      <c r="C105" s="29">
        <v>902</v>
      </c>
      <c r="D105" s="30" t="s">
        <v>4</v>
      </c>
      <c r="E105" s="30" t="s">
        <v>5</v>
      </c>
      <c r="F105" s="30" t="s">
        <v>8</v>
      </c>
      <c r="G105" s="31">
        <v>1</v>
      </c>
      <c r="H105" s="30" t="s">
        <v>2</v>
      </c>
      <c r="I105" s="30" t="s">
        <v>314</v>
      </c>
      <c r="J105" s="30" t="s">
        <v>49</v>
      </c>
      <c r="K105" s="24">
        <v>5476.3</v>
      </c>
      <c r="L105" s="6"/>
    </row>
    <row r="106" spans="1:12" s="16" customFormat="1" x14ac:dyDescent="0.25">
      <c r="A106" s="103"/>
      <c r="B106" s="28" t="s">
        <v>12</v>
      </c>
      <c r="C106" s="29">
        <v>902</v>
      </c>
      <c r="D106" s="30" t="s">
        <v>4</v>
      </c>
      <c r="E106" s="30" t="s">
        <v>6</v>
      </c>
      <c r="F106" s="30"/>
      <c r="G106" s="31"/>
      <c r="H106" s="30"/>
      <c r="I106" s="30"/>
      <c r="J106" s="30"/>
      <c r="K106" s="24">
        <f t="shared" ref="K106:K109" si="4">SUM(K107)</f>
        <v>48.8</v>
      </c>
      <c r="L106" s="6"/>
    </row>
    <row r="107" spans="1:12" s="16" customFormat="1" ht="31.2" x14ac:dyDescent="0.25">
      <c r="A107" s="103"/>
      <c r="B107" s="28" t="s">
        <v>264</v>
      </c>
      <c r="C107" s="29">
        <v>902</v>
      </c>
      <c r="D107" s="30" t="s">
        <v>4</v>
      </c>
      <c r="E107" s="30" t="s">
        <v>6</v>
      </c>
      <c r="F107" s="30" t="s">
        <v>85</v>
      </c>
      <c r="G107" s="31"/>
      <c r="H107" s="30"/>
      <c r="I107" s="30"/>
      <c r="J107" s="30"/>
      <c r="K107" s="24">
        <f t="shared" si="4"/>
        <v>48.8</v>
      </c>
      <c r="L107" s="6"/>
    </row>
    <row r="108" spans="1:12" s="16" customFormat="1" x14ac:dyDescent="0.25">
      <c r="A108" s="103"/>
      <c r="B108" s="28" t="s">
        <v>76</v>
      </c>
      <c r="C108" s="29">
        <v>902</v>
      </c>
      <c r="D108" s="30" t="s">
        <v>4</v>
      </c>
      <c r="E108" s="30" t="s">
        <v>6</v>
      </c>
      <c r="F108" s="30" t="s">
        <v>85</v>
      </c>
      <c r="G108" s="31">
        <v>1</v>
      </c>
      <c r="H108" s="30"/>
      <c r="I108" s="30"/>
      <c r="J108" s="30"/>
      <c r="K108" s="24">
        <f t="shared" si="4"/>
        <v>48.8</v>
      </c>
      <c r="L108" s="6"/>
    </row>
    <row r="109" spans="1:12" s="16" customFormat="1" x14ac:dyDescent="0.25">
      <c r="A109" s="103"/>
      <c r="B109" s="28" t="s">
        <v>13</v>
      </c>
      <c r="C109" s="29">
        <v>902</v>
      </c>
      <c r="D109" s="30" t="s">
        <v>4</v>
      </c>
      <c r="E109" s="30" t="s">
        <v>6</v>
      </c>
      <c r="F109" s="30" t="s">
        <v>85</v>
      </c>
      <c r="G109" s="31">
        <v>1</v>
      </c>
      <c r="H109" s="30" t="s">
        <v>77</v>
      </c>
      <c r="I109" s="30" t="s">
        <v>86</v>
      </c>
      <c r="J109" s="30"/>
      <c r="K109" s="24">
        <f t="shared" si="4"/>
        <v>48.8</v>
      </c>
      <c r="L109" s="6"/>
    </row>
    <row r="110" spans="1:12" s="16" customFormat="1" ht="31.2" x14ac:dyDescent="0.25">
      <c r="A110" s="103"/>
      <c r="B110" s="28" t="s">
        <v>117</v>
      </c>
      <c r="C110" s="29">
        <v>902</v>
      </c>
      <c r="D110" s="30" t="s">
        <v>4</v>
      </c>
      <c r="E110" s="30" t="s">
        <v>6</v>
      </c>
      <c r="F110" s="30" t="s">
        <v>85</v>
      </c>
      <c r="G110" s="31">
        <v>1</v>
      </c>
      <c r="H110" s="30" t="s">
        <v>77</v>
      </c>
      <c r="I110" s="30" t="s">
        <v>86</v>
      </c>
      <c r="J110" s="30" t="s">
        <v>50</v>
      </c>
      <c r="K110" s="24">
        <v>48.8</v>
      </c>
      <c r="L110" s="6"/>
    </row>
    <row r="111" spans="1:12" s="16" customFormat="1" x14ac:dyDescent="0.25">
      <c r="A111" s="103"/>
      <c r="B111" s="28" t="s">
        <v>15</v>
      </c>
      <c r="C111" s="29">
        <v>902</v>
      </c>
      <c r="D111" s="30" t="s">
        <v>6</v>
      </c>
      <c r="E111" s="30"/>
      <c r="F111" s="30"/>
      <c r="G111" s="31"/>
      <c r="H111" s="30"/>
      <c r="I111" s="30"/>
      <c r="J111" s="30"/>
      <c r="K111" s="24">
        <f>SUM(K112+K128+K122)</f>
        <v>24576.499999999996</v>
      </c>
      <c r="L111" s="6"/>
    </row>
    <row r="112" spans="1:12" s="16" customFormat="1" x14ac:dyDescent="0.25">
      <c r="A112" s="103"/>
      <c r="B112" s="28" t="s">
        <v>16</v>
      </c>
      <c r="C112" s="29">
        <v>902</v>
      </c>
      <c r="D112" s="30" t="s">
        <v>6</v>
      </c>
      <c r="E112" s="30" t="s">
        <v>7</v>
      </c>
      <c r="F112" s="30"/>
      <c r="G112" s="31"/>
      <c r="H112" s="30"/>
      <c r="I112" s="30"/>
      <c r="J112" s="30"/>
      <c r="K112" s="24">
        <f t="shared" ref="K112" si="5">SUM(K113)</f>
        <v>7353.9</v>
      </c>
      <c r="L112" s="6"/>
    </row>
    <row r="113" spans="1:12" s="16" customFormat="1" x14ac:dyDescent="0.25">
      <c r="A113" s="103"/>
      <c r="B113" s="35" t="s">
        <v>252</v>
      </c>
      <c r="C113" s="29">
        <v>902</v>
      </c>
      <c r="D113" s="30" t="s">
        <v>6</v>
      </c>
      <c r="E113" s="30" t="s">
        <v>7</v>
      </c>
      <c r="F113" s="30" t="s">
        <v>88</v>
      </c>
      <c r="G113" s="31"/>
      <c r="H113" s="30"/>
      <c r="I113" s="30"/>
      <c r="J113" s="30"/>
      <c r="K113" s="24">
        <f>SUM(K114)</f>
        <v>7353.9</v>
      </c>
      <c r="L113" s="6"/>
    </row>
    <row r="114" spans="1:12" s="16" customFormat="1" x14ac:dyDescent="0.25">
      <c r="A114" s="103"/>
      <c r="B114" s="35" t="s">
        <v>253</v>
      </c>
      <c r="C114" s="29">
        <v>902</v>
      </c>
      <c r="D114" s="30" t="s">
        <v>6</v>
      </c>
      <c r="E114" s="30" t="s">
        <v>7</v>
      </c>
      <c r="F114" s="30" t="s">
        <v>88</v>
      </c>
      <c r="G114" s="31">
        <v>6</v>
      </c>
      <c r="H114" s="30"/>
      <c r="I114" s="30"/>
      <c r="J114" s="30"/>
      <c r="K114" s="24">
        <f>SUM(K115+K118+K120)</f>
        <v>7353.9</v>
      </c>
      <c r="L114" s="6"/>
    </row>
    <row r="115" spans="1:12" s="16" customFormat="1" ht="31.2" x14ac:dyDescent="0.25">
      <c r="A115" s="103"/>
      <c r="B115" s="35" t="s">
        <v>254</v>
      </c>
      <c r="C115" s="29">
        <v>902</v>
      </c>
      <c r="D115" s="30" t="s">
        <v>6</v>
      </c>
      <c r="E115" s="30" t="s">
        <v>7</v>
      </c>
      <c r="F115" s="30" t="s">
        <v>88</v>
      </c>
      <c r="G115" s="30" t="s">
        <v>226</v>
      </c>
      <c r="H115" s="30" t="s">
        <v>2</v>
      </c>
      <c r="I115" s="30"/>
      <c r="J115" s="33"/>
      <c r="K115" s="24">
        <f>K116</f>
        <v>0</v>
      </c>
      <c r="L115" s="6"/>
    </row>
    <row r="116" spans="1:12" s="16" customFormat="1" ht="31.2" x14ac:dyDescent="0.25">
      <c r="A116" s="103"/>
      <c r="B116" s="35" t="s">
        <v>265</v>
      </c>
      <c r="C116" s="29">
        <v>902</v>
      </c>
      <c r="D116" s="30" t="s">
        <v>6</v>
      </c>
      <c r="E116" s="30" t="s">
        <v>7</v>
      </c>
      <c r="F116" s="30" t="s">
        <v>88</v>
      </c>
      <c r="G116" s="30" t="s">
        <v>226</v>
      </c>
      <c r="H116" s="30" t="s">
        <v>2</v>
      </c>
      <c r="I116" s="30" t="s">
        <v>179</v>
      </c>
      <c r="J116" s="33"/>
      <c r="K116" s="24">
        <f>K117</f>
        <v>0</v>
      </c>
      <c r="L116" s="6"/>
    </row>
    <row r="117" spans="1:12" s="16" customFormat="1" x14ac:dyDescent="0.25">
      <c r="A117" s="103"/>
      <c r="B117" s="28" t="s">
        <v>51</v>
      </c>
      <c r="C117" s="29">
        <v>902</v>
      </c>
      <c r="D117" s="30" t="s">
        <v>6</v>
      </c>
      <c r="E117" s="30" t="s">
        <v>7</v>
      </c>
      <c r="F117" s="30" t="s">
        <v>88</v>
      </c>
      <c r="G117" s="30" t="s">
        <v>226</v>
      </c>
      <c r="H117" s="30" t="s">
        <v>2</v>
      </c>
      <c r="I117" s="30" t="s">
        <v>179</v>
      </c>
      <c r="J117" s="33" t="s">
        <v>52</v>
      </c>
      <c r="K117" s="24"/>
      <c r="L117" s="6"/>
    </row>
    <row r="118" spans="1:12" s="16" customFormat="1" ht="31.2" x14ac:dyDescent="0.25">
      <c r="A118" s="103"/>
      <c r="B118" s="38" t="s">
        <v>181</v>
      </c>
      <c r="C118" s="29">
        <v>902</v>
      </c>
      <c r="D118" s="30" t="s">
        <v>6</v>
      </c>
      <c r="E118" s="30" t="s">
        <v>7</v>
      </c>
      <c r="F118" s="30" t="s">
        <v>88</v>
      </c>
      <c r="G118" s="30" t="s">
        <v>226</v>
      </c>
      <c r="H118" s="30" t="s">
        <v>2</v>
      </c>
      <c r="I118" s="30" t="s">
        <v>83</v>
      </c>
      <c r="J118" s="30"/>
      <c r="K118" s="24">
        <f t="shared" ref="K118" si="6">SUM(K119)</f>
        <v>1945.9</v>
      </c>
      <c r="L118" s="6"/>
    </row>
    <row r="119" spans="1:12" s="16" customFormat="1" x14ac:dyDescent="0.25">
      <c r="A119" s="103"/>
      <c r="B119" s="28" t="s">
        <v>51</v>
      </c>
      <c r="C119" s="29">
        <v>902</v>
      </c>
      <c r="D119" s="30" t="s">
        <v>6</v>
      </c>
      <c r="E119" s="30" t="s">
        <v>7</v>
      </c>
      <c r="F119" s="30" t="s">
        <v>88</v>
      </c>
      <c r="G119" s="30" t="s">
        <v>226</v>
      </c>
      <c r="H119" s="30" t="s">
        <v>2</v>
      </c>
      <c r="I119" s="30" t="s">
        <v>83</v>
      </c>
      <c r="J119" s="30" t="s">
        <v>52</v>
      </c>
      <c r="K119" s="24">
        <v>1945.9</v>
      </c>
      <c r="L119" s="6"/>
    </row>
    <row r="120" spans="1:12" s="16" customFormat="1" ht="93.6" x14ac:dyDescent="0.25">
      <c r="A120" s="103"/>
      <c r="B120" s="36" t="s">
        <v>225</v>
      </c>
      <c r="C120" s="29">
        <v>902</v>
      </c>
      <c r="D120" s="30" t="s">
        <v>6</v>
      </c>
      <c r="E120" s="30" t="s">
        <v>7</v>
      </c>
      <c r="F120" s="30" t="s">
        <v>88</v>
      </c>
      <c r="G120" s="30" t="s">
        <v>226</v>
      </c>
      <c r="H120" s="30" t="s">
        <v>2</v>
      </c>
      <c r="I120" s="30" t="s">
        <v>87</v>
      </c>
      <c r="J120" s="30"/>
      <c r="K120" s="24">
        <f t="shared" ref="K120" si="7">SUM(K121)</f>
        <v>5408</v>
      </c>
      <c r="L120" s="6"/>
    </row>
    <row r="121" spans="1:12" s="16" customFormat="1" ht="31.2" x14ac:dyDescent="0.25">
      <c r="A121" s="103"/>
      <c r="B121" s="28" t="s">
        <v>117</v>
      </c>
      <c r="C121" s="29">
        <v>902</v>
      </c>
      <c r="D121" s="30" t="s">
        <v>6</v>
      </c>
      <c r="E121" s="30" t="s">
        <v>7</v>
      </c>
      <c r="F121" s="30" t="s">
        <v>88</v>
      </c>
      <c r="G121" s="30" t="s">
        <v>226</v>
      </c>
      <c r="H121" s="30" t="s">
        <v>2</v>
      </c>
      <c r="I121" s="30" t="s">
        <v>87</v>
      </c>
      <c r="J121" s="30" t="s">
        <v>50</v>
      </c>
      <c r="K121" s="24">
        <v>5408</v>
      </c>
      <c r="L121" s="6"/>
    </row>
    <row r="122" spans="1:12" s="16" customFormat="1" x14ac:dyDescent="0.25">
      <c r="A122" s="103"/>
      <c r="B122" s="28" t="s">
        <v>338</v>
      </c>
      <c r="C122" s="29">
        <v>902</v>
      </c>
      <c r="D122" s="30" t="s">
        <v>6</v>
      </c>
      <c r="E122" s="30" t="s">
        <v>8</v>
      </c>
      <c r="F122" s="30"/>
      <c r="G122" s="30"/>
      <c r="H122" s="30"/>
      <c r="I122" s="30"/>
      <c r="J122" s="30"/>
      <c r="K122" s="24">
        <f>SUM(K123)</f>
        <v>4905.8</v>
      </c>
      <c r="L122" s="6"/>
    </row>
    <row r="123" spans="1:12" s="16" customFormat="1" ht="31.2" x14ac:dyDescent="0.25">
      <c r="A123" s="103"/>
      <c r="B123" s="28" t="s">
        <v>259</v>
      </c>
      <c r="C123" s="29">
        <v>902</v>
      </c>
      <c r="D123" s="30" t="s">
        <v>6</v>
      </c>
      <c r="E123" s="30" t="s">
        <v>8</v>
      </c>
      <c r="F123" s="30" t="s">
        <v>8</v>
      </c>
      <c r="G123" s="31"/>
      <c r="H123" s="30"/>
      <c r="I123" s="30"/>
      <c r="J123" s="30"/>
      <c r="K123" s="24">
        <f>SUM(K124)</f>
        <v>4905.8</v>
      </c>
      <c r="L123" s="6"/>
    </row>
    <row r="124" spans="1:12" s="16" customFormat="1" ht="31.2" x14ac:dyDescent="0.25">
      <c r="A124" s="103"/>
      <c r="B124" s="28" t="s">
        <v>260</v>
      </c>
      <c r="C124" s="29">
        <v>902</v>
      </c>
      <c r="D124" s="30" t="s">
        <v>6</v>
      </c>
      <c r="E124" s="30" t="s">
        <v>8</v>
      </c>
      <c r="F124" s="30" t="s">
        <v>8</v>
      </c>
      <c r="G124" s="31">
        <v>1</v>
      </c>
      <c r="H124" s="30"/>
      <c r="I124" s="30"/>
      <c r="J124" s="30"/>
      <c r="K124" s="24">
        <f>SUM(K125)</f>
        <v>4905.8</v>
      </c>
      <c r="L124" s="6"/>
    </row>
    <row r="125" spans="1:12" s="16" customFormat="1" x14ac:dyDescent="0.25">
      <c r="A125" s="103"/>
      <c r="B125" s="28" t="s">
        <v>357</v>
      </c>
      <c r="C125" s="29">
        <v>902</v>
      </c>
      <c r="D125" s="30" t="s">
        <v>6</v>
      </c>
      <c r="E125" s="30" t="s">
        <v>8</v>
      </c>
      <c r="F125" s="30" t="s">
        <v>8</v>
      </c>
      <c r="G125" s="31">
        <v>1</v>
      </c>
      <c r="H125" s="30" t="s">
        <v>2</v>
      </c>
      <c r="I125" s="30"/>
      <c r="J125" s="30"/>
      <c r="K125" s="24">
        <f>SUM(K126)</f>
        <v>4905.8</v>
      </c>
      <c r="L125" s="6"/>
    </row>
    <row r="126" spans="1:12" s="16" customFormat="1" ht="46.8" x14ac:dyDescent="0.25">
      <c r="A126" s="103"/>
      <c r="B126" s="28" t="s">
        <v>68</v>
      </c>
      <c r="C126" s="29">
        <v>902</v>
      </c>
      <c r="D126" s="30" t="s">
        <v>6</v>
      </c>
      <c r="E126" s="30" t="s">
        <v>8</v>
      </c>
      <c r="F126" s="30" t="s">
        <v>8</v>
      </c>
      <c r="G126" s="31">
        <v>1</v>
      </c>
      <c r="H126" s="30" t="s">
        <v>2</v>
      </c>
      <c r="I126" s="30" t="s">
        <v>84</v>
      </c>
      <c r="J126" s="30"/>
      <c r="K126" s="24">
        <f>SUM(K127)</f>
        <v>4905.8</v>
      </c>
      <c r="L126" s="6"/>
    </row>
    <row r="127" spans="1:12" s="16" customFormat="1" ht="31.2" x14ac:dyDescent="0.25">
      <c r="A127" s="103"/>
      <c r="B127" s="28" t="s">
        <v>48</v>
      </c>
      <c r="C127" s="29">
        <v>902</v>
      </c>
      <c r="D127" s="30" t="s">
        <v>6</v>
      </c>
      <c r="E127" s="30" t="s">
        <v>8</v>
      </c>
      <c r="F127" s="30" t="s">
        <v>8</v>
      </c>
      <c r="G127" s="31">
        <v>1</v>
      </c>
      <c r="H127" s="30" t="s">
        <v>2</v>
      </c>
      <c r="I127" s="30" t="s">
        <v>84</v>
      </c>
      <c r="J127" s="30" t="s">
        <v>49</v>
      </c>
      <c r="K127" s="24">
        <v>4905.8</v>
      </c>
      <c r="L127" s="6"/>
    </row>
    <row r="128" spans="1:12" s="16" customFormat="1" x14ac:dyDescent="0.25">
      <c r="A128" s="103"/>
      <c r="B128" s="28" t="s">
        <v>71</v>
      </c>
      <c r="C128" s="29">
        <v>902</v>
      </c>
      <c r="D128" s="30" t="s">
        <v>6</v>
      </c>
      <c r="E128" s="30" t="s">
        <v>72</v>
      </c>
      <c r="F128" s="30"/>
      <c r="G128" s="30"/>
      <c r="H128" s="30"/>
      <c r="I128" s="30"/>
      <c r="J128" s="30"/>
      <c r="K128" s="24">
        <f>SUM(K129)</f>
        <v>12316.8</v>
      </c>
      <c r="L128" s="6"/>
    </row>
    <row r="129" spans="1:12" s="16" customFormat="1" ht="31.2" x14ac:dyDescent="0.25">
      <c r="A129" s="103"/>
      <c r="B129" s="35" t="s">
        <v>259</v>
      </c>
      <c r="C129" s="29">
        <v>902</v>
      </c>
      <c r="D129" s="30" t="s">
        <v>6</v>
      </c>
      <c r="E129" s="30" t="s">
        <v>72</v>
      </c>
      <c r="F129" s="30" t="s">
        <v>8</v>
      </c>
      <c r="G129" s="30"/>
      <c r="H129" s="30"/>
      <c r="I129" s="30"/>
      <c r="J129" s="30"/>
      <c r="K129" s="24">
        <f t="shared" ref="K129:K134" si="8">SUM(K130)</f>
        <v>12316.8</v>
      </c>
      <c r="L129" s="6"/>
    </row>
    <row r="130" spans="1:12" s="16" customFormat="1" ht="31.2" x14ac:dyDescent="0.25">
      <c r="A130" s="103"/>
      <c r="B130" s="35" t="s">
        <v>260</v>
      </c>
      <c r="C130" s="29">
        <v>902</v>
      </c>
      <c r="D130" s="30" t="s">
        <v>6</v>
      </c>
      <c r="E130" s="30" t="s">
        <v>72</v>
      </c>
      <c r="F130" s="30" t="s">
        <v>8</v>
      </c>
      <c r="G130" s="30" t="s">
        <v>89</v>
      </c>
      <c r="H130" s="30"/>
      <c r="I130" s="30"/>
      <c r="J130" s="30"/>
      <c r="K130" s="24">
        <f t="shared" si="8"/>
        <v>12316.8</v>
      </c>
      <c r="L130" s="6"/>
    </row>
    <row r="131" spans="1:12" s="16" customFormat="1" ht="31.2" x14ac:dyDescent="0.25">
      <c r="A131" s="103"/>
      <c r="B131" s="35" t="s">
        <v>90</v>
      </c>
      <c r="C131" s="29">
        <v>902</v>
      </c>
      <c r="D131" s="30" t="s">
        <v>6</v>
      </c>
      <c r="E131" s="30" t="s">
        <v>72</v>
      </c>
      <c r="F131" s="30" t="s">
        <v>8</v>
      </c>
      <c r="G131" s="30" t="s">
        <v>89</v>
      </c>
      <c r="H131" s="30" t="s">
        <v>4</v>
      </c>
      <c r="I131" s="30"/>
      <c r="J131" s="30"/>
      <c r="K131" s="24">
        <f>SUM(K132+K134)</f>
        <v>12316.8</v>
      </c>
      <c r="L131" s="6"/>
    </row>
    <row r="132" spans="1:12" s="16" customFormat="1" ht="31.2" x14ac:dyDescent="0.25">
      <c r="A132" s="103"/>
      <c r="B132" s="40" t="s">
        <v>200</v>
      </c>
      <c r="C132" s="29">
        <v>902</v>
      </c>
      <c r="D132" s="30" t="s">
        <v>6</v>
      </c>
      <c r="E132" s="30" t="s">
        <v>72</v>
      </c>
      <c r="F132" s="30" t="s">
        <v>8</v>
      </c>
      <c r="G132" s="30" t="s">
        <v>89</v>
      </c>
      <c r="H132" s="30" t="s">
        <v>4</v>
      </c>
      <c r="I132" s="30" t="s">
        <v>199</v>
      </c>
      <c r="J132" s="30"/>
      <c r="K132" s="24">
        <f t="shared" si="8"/>
        <v>9826.7999999999993</v>
      </c>
      <c r="L132" s="6"/>
    </row>
    <row r="133" spans="1:12" s="16" customFormat="1" ht="31.2" x14ac:dyDescent="0.25">
      <c r="A133" s="103"/>
      <c r="B133" s="28" t="s">
        <v>117</v>
      </c>
      <c r="C133" s="29">
        <v>902</v>
      </c>
      <c r="D133" s="30" t="s">
        <v>6</v>
      </c>
      <c r="E133" s="30" t="s">
        <v>72</v>
      </c>
      <c r="F133" s="30" t="s">
        <v>8</v>
      </c>
      <c r="G133" s="30" t="s">
        <v>89</v>
      </c>
      <c r="H133" s="30" t="s">
        <v>4</v>
      </c>
      <c r="I133" s="30" t="s">
        <v>199</v>
      </c>
      <c r="J133" s="30" t="s">
        <v>50</v>
      </c>
      <c r="K133" s="24">
        <f>3294.8+342.5+1007+5000+182.5</f>
        <v>9826.7999999999993</v>
      </c>
      <c r="L133" s="6"/>
    </row>
    <row r="134" spans="1:12" s="16" customFormat="1" ht="31.2" x14ac:dyDescent="0.25">
      <c r="A134" s="103"/>
      <c r="B134" s="40" t="s">
        <v>197</v>
      </c>
      <c r="C134" s="29">
        <v>902</v>
      </c>
      <c r="D134" s="30" t="s">
        <v>6</v>
      </c>
      <c r="E134" s="30" t="s">
        <v>72</v>
      </c>
      <c r="F134" s="30" t="s">
        <v>8</v>
      </c>
      <c r="G134" s="30" t="s">
        <v>89</v>
      </c>
      <c r="H134" s="30" t="s">
        <v>4</v>
      </c>
      <c r="I134" s="30" t="s">
        <v>198</v>
      </c>
      <c r="J134" s="30"/>
      <c r="K134" s="24">
        <f t="shared" si="8"/>
        <v>2490</v>
      </c>
      <c r="L134" s="6"/>
    </row>
    <row r="135" spans="1:12" s="16" customFormat="1" ht="31.2" x14ac:dyDescent="0.25">
      <c r="A135" s="103"/>
      <c r="B135" s="28" t="s">
        <v>117</v>
      </c>
      <c r="C135" s="29">
        <v>902</v>
      </c>
      <c r="D135" s="30" t="s">
        <v>6</v>
      </c>
      <c r="E135" s="30" t="s">
        <v>72</v>
      </c>
      <c r="F135" s="30" t="s">
        <v>8</v>
      </c>
      <c r="G135" s="30" t="s">
        <v>89</v>
      </c>
      <c r="H135" s="30" t="s">
        <v>4</v>
      </c>
      <c r="I135" s="30" t="s">
        <v>198</v>
      </c>
      <c r="J135" s="30" t="s">
        <v>50</v>
      </c>
      <c r="K135" s="24">
        <f>570+400+500+500+500+20</f>
        <v>2490</v>
      </c>
      <c r="L135" s="6"/>
    </row>
    <row r="136" spans="1:12" s="16" customFormat="1" x14ac:dyDescent="0.25">
      <c r="A136" s="103"/>
      <c r="B136" s="28" t="s">
        <v>18</v>
      </c>
      <c r="C136" s="29">
        <v>902</v>
      </c>
      <c r="D136" s="33" t="s">
        <v>8</v>
      </c>
      <c r="E136" s="33"/>
      <c r="F136" s="30"/>
      <c r="G136" s="30"/>
      <c r="H136" s="30"/>
      <c r="I136" s="30"/>
      <c r="J136" s="33"/>
      <c r="K136" s="24">
        <f t="shared" ref="K136:K141" si="9">K137</f>
        <v>319</v>
      </c>
      <c r="L136" s="6"/>
    </row>
    <row r="137" spans="1:12" s="16" customFormat="1" x14ac:dyDescent="0.25">
      <c r="A137" s="103"/>
      <c r="B137" s="28" t="s">
        <v>194</v>
      </c>
      <c r="C137" s="29">
        <v>902</v>
      </c>
      <c r="D137" s="33" t="s">
        <v>8</v>
      </c>
      <c r="E137" s="33" t="s">
        <v>7</v>
      </c>
      <c r="F137" s="30"/>
      <c r="G137" s="30"/>
      <c r="H137" s="30"/>
      <c r="I137" s="30"/>
      <c r="J137" s="33"/>
      <c r="K137" s="24">
        <f t="shared" si="9"/>
        <v>319</v>
      </c>
      <c r="L137" s="6"/>
    </row>
    <row r="138" spans="1:12" s="16" customFormat="1" ht="31.2" x14ac:dyDescent="0.25">
      <c r="A138" s="103"/>
      <c r="B138" s="28" t="s">
        <v>259</v>
      </c>
      <c r="C138" s="29">
        <v>902</v>
      </c>
      <c r="D138" s="33" t="s">
        <v>8</v>
      </c>
      <c r="E138" s="33" t="s">
        <v>7</v>
      </c>
      <c r="F138" s="30" t="s">
        <v>8</v>
      </c>
      <c r="G138" s="30"/>
      <c r="H138" s="30"/>
      <c r="I138" s="30"/>
      <c r="J138" s="33"/>
      <c r="K138" s="24">
        <f t="shared" si="9"/>
        <v>319</v>
      </c>
      <c r="L138" s="6"/>
    </row>
    <row r="139" spans="1:12" s="16" customFormat="1" ht="31.2" x14ac:dyDescent="0.25">
      <c r="A139" s="103"/>
      <c r="B139" s="28" t="s">
        <v>260</v>
      </c>
      <c r="C139" s="29">
        <v>902</v>
      </c>
      <c r="D139" s="33" t="s">
        <v>8</v>
      </c>
      <c r="E139" s="33" t="s">
        <v>7</v>
      </c>
      <c r="F139" s="30" t="s">
        <v>8</v>
      </c>
      <c r="G139" s="30" t="s">
        <v>89</v>
      </c>
      <c r="H139" s="30"/>
      <c r="I139" s="30"/>
      <c r="J139" s="33"/>
      <c r="K139" s="24">
        <f t="shared" si="9"/>
        <v>319</v>
      </c>
      <c r="L139" s="6"/>
    </row>
    <row r="140" spans="1:12" s="16" customFormat="1" ht="31.2" x14ac:dyDescent="0.25">
      <c r="A140" s="103"/>
      <c r="B140" s="28" t="s">
        <v>90</v>
      </c>
      <c r="C140" s="29">
        <v>902</v>
      </c>
      <c r="D140" s="33" t="s">
        <v>8</v>
      </c>
      <c r="E140" s="33" t="s">
        <v>7</v>
      </c>
      <c r="F140" s="30" t="s">
        <v>8</v>
      </c>
      <c r="G140" s="30" t="s">
        <v>89</v>
      </c>
      <c r="H140" s="30" t="s">
        <v>4</v>
      </c>
      <c r="I140" s="30"/>
      <c r="J140" s="33"/>
      <c r="K140" s="24">
        <f t="shared" si="9"/>
        <v>319</v>
      </c>
      <c r="L140" s="6"/>
    </row>
    <row r="141" spans="1:12" s="16" customFormat="1" x14ac:dyDescent="0.25">
      <c r="A141" s="103"/>
      <c r="B141" s="28" t="s">
        <v>196</v>
      </c>
      <c r="C141" s="29">
        <v>902</v>
      </c>
      <c r="D141" s="33" t="s">
        <v>8</v>
      </c>
      <c r="E141" s="33" t="s">
        <v>7</v>
      </c>
      <c r="F141" s="30" t="s">
        <v>8</v>
      </c>
      <c r="G141" s="30" t="s">
        <v>89</v>
      </c>
      <c r="H141" s="30" t="s">
        <v>4</v>
      </c>
      <c r="I141" s="30" t="s">
        <v>195</v>
      </c>
      <c r="J141" s="33"/>
      <c r="K141" s="24">
        <f t="shared" si="9"/>
        <v>319</v>
      </c>
      <c r="L141" s="6"/>
    </row>
    <row r="142" spans="1:12" s="16" customFormat="1" ht="31.2" x14ac:dyDescent="0.25">
      <c r="A142" s="103"/>
      <c r="B142" s="28" t="s">
        <v>117</v>
      </c>
      <c r="C142" s="29">
        <v>902</v>
      </c>
      <c r="D142" s="33" t="s">
        <v>8</v>
      </c>
      <c r="E142" s="33" t="s">
        <v>7</v>
      </c>
      <c r="F142" s="30" t="s">
        <v>8</v>
      </c>
      <c r="G142" s="30" t="s">
        <v>89</v>
      </c>
      <c r="H142" s="30" t="s">
        <v>4</v>
      </c>
      <c r="I142" s="30" t="s">
        <v>195</v>
      </c>
      <c r="J142" s="33" t="s">
        <v>50</v>
      </c>
      <c r="K142" s="24">
        <f>120+199</f>
        <v>319</v>
      </c>
      <c r="L142" s="6"/>
    </row>
    <row r="143" spans="1:12" s="16" customFormat="1" x14ac:dyDescent="0.25">
      <c r="A143" s="103"/>
      <c r="B143" s="41" t="s">
        <v>235</v>
      </c>
      <c r="C143" s="29">
        <v>902</v>
      </c>
      <c r="D143" s="30" t="s">
        <v>23</v>
      </c>
      <c r="E143" s="30"/>
      <c r="F143" s="30"/>
      <c r="G143" s="30"/>
      <c r="H143" s="30"/>
      <c r="I143" s="30"/>
      <c r="J143" s="30"/>
      <c r="K143" s="24">
        <f t="shared" ref="K143:K148" si="10">SUM(K144)</f>
        <v>15750</v>
      </c>
      <c r="L143" s="6"/>
    </row>
    <row r="144" spans="1:12" s="16" customFormat="1" x14ac:dyDescent="0.25">
      <c r="A144" s="103"/>
      <c r="B144" s="41" t="s">
        <v>236</v>
      </c>
      <c r="C144" s="29">
        <v>902</v>
      </c>
      <c r="D144" s="30" t="s">
        <v>23</v>
      </c>
      <c r="E144" s="30" t="s">
        <v>4</v>
      </c>
      <c r="F144" s="30"/>
      <c r="G144" s="30"/>
      <c r="H144" s="30"/>
      <c r="I144" s="30"/>
      <c r="J144" s="30"/>
      <c r="K144" s="24">
        <f t="shared" si="10"/>
        <v>15750</v>
      </c>
      <c r="L144" s="6"/>
    </row>
    <row r="145" spans="1:12" s="16" customFormat="1" x14ac:dyDescent="0.25">
      <c r="A145" s="103"/>
      <c r="B145" s="28" t="s">
        <v>266</v>
      </c>
      <c r="C145" s="29">
        <v>902</v>
      </c>
      <c r="D145" s="30" t="s">
        <v>23</v>
      </c>
      <c r="E145" s="30" t="s">
        <v>4</v>
      </c>
      <c r="F145" s="30" t="s">
        <v>4</v>
      </c>
      <c r="G145" s="31"/>
      <c r="H145" s="30"/>
      <c r="I145" s="30"/>
      <c r="J145" s="30"/>
      <c r="K145" s="24">
        <f t="shared" si="10"/>
        <v>15750</v>
      </c>
      <c r="L145" s="6"/>
    </row>
    <row r="146" spans="1:12" s="16" customFormat="1" ht="46.8" x14ac:dyDescent="0.25">
      <c r="A146" s="103"/>
      <c r="B146" s="35" t="s">
        <v>371</v>
      </c>
      <c r="C146" s="29">
        <v>902</v>
      </c>
      <c r="D146" s="30" t="s">
        <v>23</v>
      </c>
      <c r="E146" s="30" t="s">
        <v>4</v>
      </c>
      <c r="F146" s="30" t="s">
        <v>4</v>
      </c>
      <c r="G146" s="31">
        <v>1</v>
      </c>
      <c r="H146" s="30"/>
      <c r="I146" s="30"/>
      <c r="J146" s="30"/>
      <c r="K146" s="24">
        <f t="shared" si="10"/>
        <v>15750</v>
      </c>
      <c r="L146" s="6"/>
    </row>
    <row r="147" spans="1:12" s="16" customFormat="1" ht="31.2" x14ac:dyDescent="0.25">
      <c r="A147" s="103"/>
      <c r="B147" s="35" t="s">
        <v>372</v>
      </c>
      <c r="C147" s="29">
        <v>902</v>
      </c>
      <c r="D147" s="30" t="s">
        <v>23</v>
      </c>
      <c r="E147" s="30" t="s">
        <v>4</v>
      </c>
      <c r="F147" s="30" t="s">
        <v>4</v>
      </c>
      <c r="G147" s="31">
        <v>1</v>
      </c>
      <c r="H147" s="30" t="s">
        <v>2</v>
      </c>
      <c r="I147" s="30"/>
      <c r="J147" s="30"/>
      <c r="K147" s="24">
        <f t="shared" si="10"/>
        <v>15750</v>
      </c>
      <c r="L147" s="6"/>
    </row>
    <row r="148" spans="1:12" s="16" customFormat="1" ht="124.8" x14ac:dyDescent="0.25">
      <c r="A148" s="103"/>
      <c r="B148" s="28" t="s">
        <v>234</v>
      </c>
      <c r="C148" s="29">
        <v>902</v>
      </c>
      <c r="D148" s="30" t="s">
        <v>23</v>
      </c>
      <c r="E148" s="30" t="s">
        <v>4</v>
      </c>
      <c r="F148" s="30" t="s">
        <v>4</v>
      </c>
      <c r="G148" s="31">
        <v>1</v>
      </c>
      <c r="H148" s="30" t="s">
        <v>2</v>
      </c>
      <c r="I148" s="30" t="s">
        <v>233</v>
      </c>
      <c r="J148" s="30"/>
      <c r="K148" s="24">
        <f t="shared" si="10"/>
        <v>15750</v>
      </c>
      <c r="L148" s="6"/>
    </row>
    <row r="149" spans="1:12" s="16" customFormat="1" ht="31.2" x14ac:dyDescent="0.25">
      <c r="A149" s="103"/>
      <c r="B149" s="28" t="s">
        <v>75</v>
      </c>
      <c r="C149" s="29">
        <v>902</v>
      </c>
      <c r="D149" s="30" t="s">
        <v>23</v>
      </c>
      <c r="E149" s="30" t="s">
        <v>4</v>
      </c>
      <c r="F149" s="30" t="s">
        <v>4</v>
      </c>
      <c r="G149" s="31">
        <v>1</v>
      </c>
      <c r="H149" s="30" t="s">
        <v>2</v>
      </c>
      <c r="I149" s="30" t="s">
        <v>233</v>
      </c>
      <c r="J149" s="30" t="s">
        <v>55</v>
      </c>
      <c r="K149" s="24">
        <v>15750</v>
      </c>
      <c r="L149" s="6"/>
    </row>
    <row r="150" spans="1:12" s="16" customFormat="1" x14ac:dyDescent="0.25">
      <c r="A150" s="103"/>
      <c r="B150" s="28" t="s">
        <v>20</v>
      </c>
      <c r="C150" s="29">
        <v>902</v>
      </c>
      <c r="D150" s="30">
        <v>10</v>
      </c>
      <c r="E150" s="30"/>
      <c r="F150" s="30"/>
      <c r="G150" s="31"/>
      <c r="H150" s="30"/>
      <c r="I150" s="30"/>
      <c r="J150" s="30"/>
      <c r="K150" s="24">
        <f>SUM(K151+K157+K163)</f>
        <v>32295.4</v>
      </c>
      <c r="L150" s="6"/>
    </row>
    <row r="151" spans="1:12" s="16" customFormat="1" x14ac:dyDescent="0.25">
      <c r="A151" s="103"/>
      <c r="B151" s="42" t="s">
        <v>40</v>
      </c>
      <c r="C151" s="29">
        <v>902</v>
      </c>
      <c r="D151" s="30" t="s">
        <v>21</v>
      </c>
      <c r="E151" s="30" t="s">
        <v>2</v>
      </c>
      <c r="F151" s="30"/>
      <c r="G151" s="31"/>
      <c r="H151" s="30"/>
      <c r="I151" s="30"/>
      <c r="J151" s="30"/>
      <c r="K151" s="24">
        <f t="shared" ref="K151:K153" si="11">SUM(K152)</f>
        <v>18771.900000000001</v>
      </c>
      <c r="L151" s="6"/>
    </row>
    <row r="152" spans="1:12" s="16" customFormat="1" ht="31.2" x14ac:dyDescent="0.25">
      <c r="A152" s="103"/>
      <c r="B152" s="35" t="s">
        <v>267</v>
      </c>
      <c r="C152" s="29">
        <v>902</v>
      </c>
      <c r="D152" s="30" t="s">
        <v>21</v>
      </c>
      <c r="E152" s="30" t="s">
        <v>2</v>
      </c>
      <c r="F152" s="30" t="s">
        <v>94</v>
      </c>
      <c r="G152" s="31"/>
      <c r="H152" s="30"/>
      <c r="I152" s="30"/>
      <c r="J152" s="30"/>
      <c r="K152" s="24">
        <f t="shared" si="11"/>
        <v>18771.900000000001</v>
      </c>
      <c r="L152" s="6"/>
    </row>
    <row r="153" spans="1:12" s="16" customFormat="1" ht="31.2" x14ac:dyDescent="0.25">
      <c r="A153" s="103"/>
      <c r="B153" s="35" t="s">
        <v>268</v>
      </c>
      <c r="C153" s="29">
        <v>902</v>
      </c>
      <c r="D153" s="30" t="s">
        <v>21</v>
      </c>
      <c r="E153" s="30" t="s">
        <v>2</v>
      </c>
      <c r="F153" s="30" t="s">
        <v>94</v>
      </c>
      <c r="G153" s="31">
        <v>1</v>
      </c>
      <c r="H153" s="30"/>
      <c r="I153" s="30"/>
      <c r="J153" s="30"/>
      <c r="K153" s="24">
        <f t="shared" si="11"/>
        <v>18771.900000000001</v>
      </c>
      <c r="L153" s="6"/>
    </row>
    <row r="154" spans="1:12" s="16" customFormat="1" ht="31.2" x14ac:dyDescent="0.25">
      <c r="A154" s="103"/>
      <c r="B154" s="40" t="s">
        <v>158</v>
      </c>
      <c r="C154" s="29">
        <v>902</v>
      </c>
      <c r="D154" s="30" t="s">
        <v>21</v>
      </c>
      <c r="E154" s="30" t="s">
        <v>2</v>
      </c>
      <c r="F154" s="30" t="s">
        <v>94</v>
      </c>
      <c r="G154" s="31">
        <v>1</v>
      </c>
      <c r="H154" s="30" t="s">
        <v>2</v>
      </c>
      <c r="I154" s="30"/>
      <c r="J154" s="30"/>
      <c r="K154" s="24">
        <f>SUM(K156)</f>
        <v>18771.900000000001</v>
      </c>
      <c r="L154" s="6"/>
    </row>
    <row r="155" spans="1:12" s="16" customFormat="1" ht="31.2" x14ac:dyDescent="0.25">
      <c r="A155" s="103"/>
      <c r="B155" s="40" t="s">
        <v>269</v>
      </c>
      <c r="C155" s="29">
        <v>902</v>
      </c>
      <c r="D155" s="30" t="s">
        <v>21</v>
      </c>
      <c r="E155" s="30" t="s">
        <v>2</v>
      </c>
      <c r="F155" s="30" t="s">
        <v>94</v>
      </c>
      <c r="G155" s="31">
        <v>1</v>
      </c>
      <c r="H155" s="30" t="s">
        <v>2</v>
      </c>
      <c r="I155" s="30" t="s">
        <v>95</v>
      </c>
      <c r="J155" s="30"/>
      <c r="K155" s="24">
        <f>SUM(K156)</f>
        <v>18771.900000000001</v>
      </c>
      <c r="L155" s="6"/>
    </row>
    <row r="156" spans="1:12" s="16" customFormat="1" x14ac:dyDescent="0.25">
      <c r="A156" s="103"/>
      <c r="B156" s="37" t="s">
        <v>56</v>
      </c>
      <c r="C156" s="29">
        <v>902</v>
      </c>
      <c r="D156" s="30" t="s">
        <v>21</v>
      </c>
      <c r="E156" s="30" t="s">
        <v>2</v>
      </c>
      <c r="F156" s="30" t="s">
        <v>94</v>
      </c>
      <c r="G156" s="31">
        <v>1</v>
      </c>
      <c r="H156" s="30" t="s">
        <v>2</v>
      </c>
      <c r="I156" s="30" t="s">
        <v>95</v>
      </c>
      <c r="J156" s="30" t="s">
        <v>57</v>
      </c>
      <c r="K156" s="24">
        <v>18771.900000000001</v>
      </c>
      <c r="L156" s="6"/>
    </row>
    <row r="157" spans="1:12" s="16" customFormat="1" x14ac:dyDescent="0.25">
      <c r="A157" s="103"/>
      <c r="B157" s="37" t="s">
        <v>27</v>
      </c>
      <c r="C157" s="29">
        <v>902</v>
      </c>
      <c r="D157" s="30" t="s">
        <v>21</v>
      </c>
      <c r="E157" s="30" t="s">
        <v>6</v>
      </c>
      <c r="F157" s="30"/>
      <c r="G157" s="31"/>
      <c r="H157" s="30"/>
      <c r="I157" s="30"/>
      <c r="J157" s="30"/>
      <c r="K157" s="24">
        <f>K158</f>
        <v>8169.1</v>
      </c>
      <c r="L157" s="6"/>
    </row>
    <row r="158" spans="1:12" s="16" customFormat="1" x14ac:dyDescent="0.25">
      <c r="A158" s="103"/>
      <c r="B158" s="35" t="s">
        <v>252</v>
      </c>
      <c r="C158" s="29">
        <v>902</v>
      </c>
      <c r="D158" s="30" t="s">
        <v>21</v>
      </c>
      <c r="E158" s="30" t="s">
        <v>6</v>
      </c>
      <c r="F158" s="30" t="s">
        <v>88</v>
      </c>
      <c r="G158" s="31"/>
      <c r="H158" s="30"/>
      <c r="I158" s="30"/>
      <c r="J158" s="30"/>
      <c r="K158" s="24">
        <f t="shared" ref="K158" si="12">K159</f>
        <v>8169.1</v>
      </c>
      <c r="L158" s="6"/>
    </row>
    <row r="159" spans="1:12" s="16" customFormat="1" x14ac:dyDescent="0.25">
      <c r="A159" s="103"/>
      <c r="B159" s="35" t="s">
        <v>139</v>
      </c>
      <c r="C159" s="29">
        <v>902</v>
      </c>
      <c r="D159" s="30" t="s">
        <v>21</v>
      </c>
      <c r="E159" s="30" t="s">
        <v>6</v>
      </c>
      <c r="F159" s="30" t="s">
        <v>88</v>
      </c>
      <c r="G159" s="31">
        <v>2</v>
      </c>
      <c r="H159" s="30"/>
      <c r="I159" s="30"/>
      <c r="J159" s="30"/>
      <c r="K159" s="24">
        <f t="shared" ref="K159:K161" si="13">SUM(K160)</f>
        <v>8169.1</v>
      </c>
      <c r="L159" s="6"/>
    </row>
    <row r="160" spans="1:12" s="16" customFormat="1" ht="31.2" x14ac:dyDescent="0.25">
      <c r="A160" s="103"/>
      <c r="B160" s="35" t="s">
        <v>92</v>
      </c>
      <c r="C160" s="29">
        <v>902</v>
      </c>
      <c r="D160" s="30" t="s">
        <v>21</v>
      </c>
      <c r="E160" s="30" t="s">
        <v>6</v>
      </c>
      <c r="F160" s="30" t="s">
        <v>88</v>
      </c>
      <c r="G160" s="31">
        <v>2</v>
      </c>
      <c r="H160" s="30" t="s">
        <v>2</v>
      </c>
      <c r="I160" s="30"/>
      <c r="J160" s="30"/>
      <c r="K160" s="24">
        <f t="shared" si="13"/>
        <v>8169.1</v>
      </c>
      <c r="L160" s="6"/>
    </row>
    <row r="161" spans="1:12" s="16" customFormat="1" x14ac:dyDescent="0.25">
      <c r="A161" s="103"/>
      <c r="B161" s="35" t="s">
        <v>156</v>
      </c>
      <c r="C161" s="29">
        <v>902</v>
      </c>
      <c r="D161" s="30" t="s">
        <v>21</v>
      </c>
      <c r="E161" s="30" t="s">
        <v>6</v>
      </c>
      <c r="F161" s="30" t="s">
        <v>88</v>
      </c>
      <c r="G161" s="31">
        <v>2</v>
      </c>
      <c r="H161" s="30" t="s">
        <v>2</v>
      </c>
      <c r="I161" s="30" t="s">
        <v>157</v>
      </c>
      <c r="J161" s="30"/>
      <c r="K161" s="24">
        <f t="shared" si="13"/>
        <v>8169.1</v>
      </c>
      <c r="L161" s="6"/>
    </row>
    <row r="162" spans="1:12" s="16" customFormat="1" x14ac:dyDescent="0.25">
      <c r="A162" s="103"/>
      <c r="B162" s="37" t="s">
        <v>56</v>
      </c>
      <c r="C162" s="29">
        <v>902</v>
      </c>
      <c r="D162" s="30" t="s">
        <v>21</v>
      </c>
      <c r="E162" s="30" t="s">
        <v>6</v>
      </c>
      <c r="F162" s="30" t="s">
        <v>88</v>
      </c>
      <c r="G162" s="31">
        <v>2</v>
      </c>
      <c r="H162" s="30" t="s">
        <v>2</v>
      </c>
      <c r="I162" s="30" t="s">
        <v>157</v>
      </c>
      <c r="J162" s="30" t="s">
        <v>57</v>
      </c>
      <c r="K162" s="24">
        <f>4411.3+3757.8</f>
        <v>8169.1</v>
      </c>
      <c r="L162" s="6"/>
    </row>
    <row r="163" spans="1:12" s="16" customFormat="1" x14ac:dyDescent="0.25">
      <c r="A163" s="103"/>
      <c r="B163" s="28" t="s">
        <v>64</v>
      </c>
      <c r="C163" s="29">
        <v>902</v>
      </c>
      <c r="D163" s="30" t="s">
        <v>21</v>
      </c>
      <c r="E163" s="30" t="s">
        <v>28</v>
      </c>
      <c r="F163" s="30"/>
      <c r="G163" s="31"/>
      <c r="H163" s="30"/>
      <c r="I163" s="30"/>
      <c r="J163" s="30"/>
      <c r="K163" s="24">
        <f>SUM(K164)</f>
        <v>5354.4000000000005</v>
      </c>
      <c r="L163" s="6"/>
    </row>
    <row r="164" spans="1:12" x14ac:dyDescent="0.25">
      <c r="A164" s="103"/>
      <c r="B164" s="28" t="s">
        <v>69</v>
      </c>
      <c r="C164" s="29">
        <v>902</v>
      </c>
      <c r="D164" s="30" t="s">
        <v>21</v>
      </c>
      <c r="E164" s="30" t="s">
        <v>28</v>
      </c>
      <c r="F164" s="30">
        <v>52</v>
      </c>
      <c r="G164" s="31"/>
      <c r="H164" s="30"/>
      <c r="I164" s="30"/>
      <c r="J164" s="30"/>
      <c r="K164" s="24">
        <f>SUM(K165)</f>
        <v>5354.4000000000005</v>
      </c>
    </row>
    <row r="165" spans="1:12" x14ac:dyDescent="0.25">
      <c r="A165" s="103"/>
      <c r="B165" s="28" t="s">
        <v>53</v>
      </c>
      <c r="C165" s="29">
        <v>902</v>
      </c>
      <c r="D165" s="30" t="s">
        <v>21</v>
      </c>
      <c r="E165" s="30" t="s">
        <v>28</v>
      </c>
      <c r="F165" s="30" t="s">
        <v>82</v>
      </c>
      <c r="G165" s="31">
        <v>2</v>
      </c>
      <c r="H165" s="30"/>
      <c r="I165" s="30"/>
      <c r="J165" s="30"/>
      <c r="K165" s="24">
        <f>SUM(K166)</f>
        <v>5354.4000000000005</v>
      </c>
    </row>
    <row r="166" spans="1:12" s="16" customFormat="1" ht="46.8" x14ac:dyDescent="0.25">
      <c r="A166" s="103"/>
      <c r="B166" s="28" t="s">
        <v>309</v>
      </c>
      <c r="C166" s="29">
        <v>902</v>
      </c>
      <c r="D166" s="30" t="s">
        <v>21</v>
      </c>
      <c r="E166" s="30" t="s">
        <v>28</v>
      </c>
      <c r="F166" s="30" t="s">
        <v>82</v>
      </c>
      <c r="G166" s="31">
        <v>2</v>
      </c>
      <c r="H166" s="30" t="s">
        <v>77</v>
      </c>
      <c r="I166" s="30" t="s">
        <v>205</v>
      </c>
      <c r="J166" s="30"/>
      <c r="K166" s="24">
        <f>SUM(K167:K168)</f>
        <v>5354.4000000000005</v>
      </c>
      <c r="L166" s="6"/>
    </row>
    <row r="167" spans="1:12" s="16" customFormat="1" ht="46.8" x14ac:dyDescent="0.25">
      <c r="A167" s="103"/>
      <c r="B167" s="28" t="s">
        <v>116</v>
      </c>
      <c r="C167" s="29">
        <v>902</v>
      </c>
      <c r="D167" s="30" t="s">
        <v>21</v>
      </c>
      <c r="E167" s="30" t="s">
        <v>28</v>
      </c>
      <c r="F167" s="30" t="s">
        <v>82</v>
      </c>
      <c r="G167" s="31">
        <v>2</v>
      </c>
      <c r="H167" s="30" t="s">
        <v>77</v>
      </c>
      <c r="I167" s="30" t="s">
        <v>205</v>
      </c>
      <c r="J167" s="30" t="s">
        <v>49</v>
      </c>
      <c r="K167" s="24">
        <v>5017.6000000000004</v>
      </c>
      <c r="L167" s="6"/>
    </row>
    <row r="168" spans="1:12" s="16" customFormat="1" ht="31.2" x14ac:dyDescent="0.25">
      <c r="A168" s="104"/>
      <c r="B168" s="28" t="s">
        <v>117</v>
      </c>
      <c r="C168" s="29">
        <v>902</v>
      </c>
      <c r="D168" s="30" t="s">
        <v>21</v>
      </c>
      <c r="E168" s="30" t="s">
        <v>28</v>
      </c>
      <c r="F168" s="30" t="s">
        <v>82</v>
      </c>
      <c r="G168" s="31">
        <v>2</v>
      </c>
      <c r="H168" s="30" t="s">
        <v>77</v>
      </c>
      <c r="I168" s="30" t="s">
        <v>205</v>
      </c>
      <c r="J168" s="30" t="s">
        <v>50</v>
      </c>
      <c r="K168" s="24">
        <v>336.8</v>
      </c>
      <c r="L168" s="6"/>
    </row>
    <row r="169" spans="1:12" s="16" customFormat="1" ht="31.2" x14ac:dyDescent="0.25">
      <c r="A169" s="105">
        <v>3</v>
      </c>
      <c r="B169" s="28" t="s">
        <v>270</v>
      </c>
      <c r="C169" s="31">
        <v>905</v>
      </c>
      <c r="D169" s="30"/>
      <c r="E169" s="30"/>
      <c r="F169" s="30"/>
      <c r="G169" s="31"/>
      <c r="H169" s="30"/>
      <c r="I169" s="30"/>
      <c r="J169" s="30"/>
      <c r="K169" s="24">
        <f>SUM(K170+K191+K206+K198)</f>
        <v>61857.400000000009</v>
      </c>
      <c r="L169" s="6"/>
    </row>
    <row r="170" spans="1:12" s="16" customFormat="1" x14ac:dyDescent="0.25">
      <c r="A170" s="106"/>
      <c r="B170" s="28" t="s">
        <v>1</v>
      </c>
      <c r="C170" s="31">
        <v>905</v>
      </c>
      <c r="D170" s="30" t="s">
        <v>2</v>
      </c>
      <c r="E170" s="30"/>
      <c r="F170" s="30"/>
      <c r="G170" s="31"/>
      <c r="H170" s="30"/>
      <c r="I170" s="30"/>
      <c r="J170" s="30"/>
      <c r="K170" s="24">
        <f>SUM(K171+K179+K183)</f>
        <v>55068.600000000006</v>
      </c>
      <c r="L170" s="6"/>
    </row>
    <row r="171" spans="1:12" s="16" customFormat="1" ht="31.2" x14ac:dyDescent="0.25">
      <c r="A171" s="106"/>
      <c r="B171" s="28" t="s">
        <v>41</v>
      </c>
      <c r="C171" s="31">
        <v>905</v>
      </c>
      <c r="D171" s="30" t="s">
        <v>2</v>
      </c>
      <c r="E171" s="30" t="s">
        <v>28</v>
      </c>
      <c r="F171" s="30"/>
      <c r="G171" s="31"/>
      <c r="H171" s="30"/>
      <c r="I171" s="30"/>
      <c r="J171" s="30"/>
      <c r="K171" s="24">
        <f t="shared" ref="K171:K172" si="14">SUM(K172)</f>
        <v>51448.200000000004</v>
      </c>
      <c r="L171" s="6"/>
    </row>
    <row r="172" spans="1:12" s="16" customFormat="1" ht="46.8" x14ac:dyDescent="0.25">
      <c r="A172" s="106"/>
      <c r="B172" s="28" t="s">
        <v>271</v>
      </c>
      <c r="C172" s="31">
        <v>905</v>
      </c>
      <c r="D172" s="30" t="s">
        <v>2</v>
      </c>
      <c r="E172" s="30" t="s">
        <v>28</v>
      </c>
      <c r="F172" s="30" t="s">
        <v>98</v>
      </c>
      <c r="G172" s="31"/>
      <c r="H172" s="30"/>
      <c r="I172" s="30"/>
      <c r="J172" s="30"/>
      <c r="K172" s="24">
        <f t="shared" si="14"/>
        <v>51448.200000000004</v>
      </c>
      <c r="L172" s="6"/>
    </row>
    <row r="173" spans="1:12" s="16" customFormat="1" ht="46.8" x14ac:dyDescent="0.25">
      <c r="A173" s="106"/>
      <c r="B173" s="28" t="s">
        <v>272</v>
      </c>
      <c r="C173" s="31">
        <v>905</v>
      </c>
      <c r="D173" s="30" t="s">
        <v>2</v>
      </c>
      <c r="E173" s="30" t="s">
        <v>28</v>
      </c>
      <c r="F173" s="30" t="s">
        <v>98</v>
      </c>
      <c r="G173" s="31">
        <v>1</v>
      </c>
      <c r="H173" s="30"/>
      <c r="I173" s="30"/>
      <c r="J173" s="30"/>
      <c r="K173" s="24">
        <f>SUM(K174)</f>
        <v>51448.200000000004</v>
      </c>
      <c r="L173" s="6"/>
    </row>
    <row r="174" spans="1:12" s="16" customFormat="1" x14ac:dyDescent="0.25">
      <c r="A174" s="106"/>
      <c r="B174" s="28" t="s">
        <v>47</v>
      </c>
      <c r="C174" s="31">
        <v>905</v>
      </c>
      <c r="D174" s="30" t="s">
        <v>2</v>
      </c>
      <c r="E174" s="30" t="s">
        <v>28</v>
      </c>
      <c r="F174" s="30" t="s">
        <v>98</v>
      </c>
      <c r="G174" s="31">
        <v>1</v>
      </c>
      <c r="H174" s="30" t="s">
        <v>77</v>
      </c>
      <c r="I174" s="30" t="s">
        <v>79</v>
      </c>
      <c r="J174" s="30"/>
      <c r="K174" s="24">
        <f>SUM(K175:K178)</f>
        <v>51448.200000000004</v>
      </c>
      <c r="L174" s="6"/>
    </row>
    <row r="175" spans="1:12" s="16" customFormat="1" ht="31.2" x14ac:dyDescent="0.25">
      <c r="A175" s="106"/>
      <c r="B175" s="28" t="s">
        <v>48</v>
      </c>
      <c r="C175" s="31">
        <v>905</v>
      </c>
      <c r="D175" s="30" t="s">
        <v>2</v>
      </c>
      <c r="E175" s="30" t="s">
        <v>28</v>
      </c>
      <c r="F175" s="30" t="s">
        <v>98</v>
      </c>
      <c r="G175" s="31">
        <v>1</v>
      </c>
      <c r="H175" s="30" t="s">
        <v>77</v>
      </c>
      <c r="I175" s="30" t="s">
        <v>79</v>
      </c>
      <c r="J175" s="30" t="s">
        <v>49</v>
      </c>
      <c r="K175" s="24">
        <v>50807.3</v>
      </c>
      <c r="L175" s="6"/>
    </row>
    <row r="176" spans="1:12" s="16" customFormat="1" ht="31.2" x14ac:dyDescent="0.25">
      <c r="A176" s="106"/>
      <c r="B176" s="28" t="s">
        <v>117</v>
      </c>
      <c r="C176" s="31">
        <v>905</v>
      </c>
      <c r="D176" s="30" t="s">
        <v>2</v>
      </c>
      <c r="E176" s="30" t="s">
        <v>28</v>
      </c>
      <c r="F176" s="30" t="s">
        <v>98</v>
      </c>
      <c r="G176" s="31">
        <v>1</v>
      </c>
      <c r="H176" s="30" t="s">
        <v>77</v>
      </c>
      <c r="I176" s="30" t="s">
        <v>79</v>
      </c>
      <c r="J176" s="30" t="s">
        <v>50</v>
      </c>
      <c r="K176" s="24">
        <v>636.9</v>
      </c>
      <c r="L176" s="6"/>
    </row>
    <row r="177" spans="1:12" s="16" customFormat="1" x14ac:dyDescent="0.25">
      <c r="A177" s="106"/>
      <c r="B177" s="28" t="s">
        <v>56</v>
      </c>
      <c r="C177" s="31">
        <v>905</v>
      </c>
      <c r="D177" s="30" t="s">
        <v>2</v>
      </c>
      <c r="E177" s="30" t="s">
        <v>28</v>
      </c>
      <c r="F177" s="30" t="s">
        <v>98</v>
      </c>
      <c r="G177" s="31">
        <v>1</v>
      </c>
      <c r="H177" s="30" t="s">
        <v>77</v>
      </c>
      <c r="I177" s="30" t="s">
        <v>79</v>
      </c>
      <c r="J177" s="30" t="s">
        <v>57</v>
      </c>
      <c r="K177" s="24"/>
      <c r="L177" s="6"/>
    </row>
    <row r="178" spans="1:12" s="16" customFormat="1" x14ac:dyDescent="0.25">
      <c r="A178" s="106"/>
      <c r="B178" s="28" t="s">
        <v>51</v>
      </c>
      <c r="C178" s="31">
        <v>905</v>
      </c>
      <c r="D178" s="30" t="s">
        <v>2</v>
      </c>
      <c r="E178" s="30" t="s">
        <v>28</v>
      </c>
      <c r="F178" s="30" t="s">
        <v>98</v>
      </c>
      <c r="G178" s="31">
        <v>1</v>
      </c>
      <c r="H178" s="30" t="s">
        <v>77</v>
      </c>
      <c r="I178" s="30" t="s">
        <v>79</v>
      </c>
      <c r="J178" s="30" t="s">
        <v>52</v>
      </c>
      <c r="K178" s="24">
        <v>4</v>
      </c>
      <c r="L178" s="6"/>
    </row>
    <row r="179" spans="1:12" s="16" customFormat="1" x14ac:dyDescent="0.25">
      <c r="A179" s="106"/>
      <c r="B179" s="28" t="s">
        <v>229</v>
      </c>
      <c r="C179" s="29">
        <v>905</v>
      </c>
      <c r="D179" s="33" t="s">
        <v>2</v>
      </c>
      <c r="E179" s="33" t="s">
        <v>22</v>
      </c>
      <c r="F179" s="30"/>
      <c r="G179" s="31"/>
      <c r="H179" s="30"/>
      <c r="I179" s="30"/>
      <c r="J179" s="30"/>
      <c r="K179" s="24">
        <f>SUM(K180)</f>
        <v>3000</v>
      </c>
      <c r="L179" s="6"/>
    </row>
    <row r="180" spans="1:12" s="16" customFormat="1" x14ac:dyDescent="0.25">
      <c r="A180" s="106"/>
      <c r="B180" s="28" t="s">
        <v>54</v>
      </c>
      <c r="C180" s="29">
        <v>905</v>
      </c>
      <c r="D180" s="30" t="s">
        <v>2</v>
      </c>
      <c r="E180" s="30" t="s">
        <v>22</v>
      </c>
      <c r="F180" s="30" t="s">
        <v>345</v>
      </c>
      <c r="G180" s="31"/>
      <c r="H180" s="30"/>
      <c r="I180" s="30"/>
      <c r="J180" s="30"/>
      <c r="K180" s="24">
        <f>SUM(K181)</f>
        <v>3000</v>
      </c>
      <c r="L180" s="6"/>
    </row>
    <row r="181" spans="1:12" s="16" customFormat="1" ht="31.2" x14ac:dyDescent="0.25">
      <c r="A181" s="106"/>
      <c r="B181" s="28" t="s">
        <v>273</v>
      </c>
      <c r="C181" s="29">
        <v>905</v>
      </c>
      <c r="D181" s="30" t="s">
        <v>2</v>
      </c>
      <c r="E181" s="30" t="s">
        <v>22</v>
      </c>
      <c r="F181" s="30" t="s">
        <v>345</v>
      </c>
      <c r="G181" s="31">
        <v>0</v>
      </c>
      <c r="H181" s="30" t="s">
        <v>77</v>
      </c>
      <c r="I181" s="30" t="s">
        <v>99</v>
      </c>
      <c r="J181" s="30"/>
      <c r="K181" s="24">
        <f>SUM(K182)</f>
        <v>3000</v>
      </c>
      <c r="L181" s="6"/>
    </row>
    <row r="182" spans="1:12" s="16" customFormat="1" x14ac:dyDescent="0.25">
      <c r="A182" s="106"/>
      <c r="B182" s="28" t="s">
        <v>51</v>
      </c>
      <c r="C182" s="29">
        <v>905</v>
      </c>
      <c r="D182" s="30" t="s">
        <v>2</v>
      </c>
      <c r="E182" s="30" t="s">
        <v>22</v>
      </c>
      <c r="F182" s="30" t="s">
        <v>345</v>
      </c>
      <c r="G182" s="31">
        <v>0</v>
      </c>
      <c r="H182" s="30" t="s">
        <v>77</v>
      </c>
      <c r="I182" s="30" t="s">
        <v>99</v>
      </c>
      <c r="J182" s="30" t="s">
        <v>52</v>
      </c>
      <c r="K182" s="24">
        <v>3000</v>
      </c>
      <c r="L182" s="6"/>
    </row>
    <row r="183" spans="1:12" s="16" customFormat="1" x14ac:dyDescent="0.25">
      <c r="A183" s="106"/>
      <c r="B183" s="28" t="s">
        <v>9</v>
      </c>
      <c r="C183" s="29">
        <v>905</v>
      </c>
      <c r="D183" s="30" t="s">
        <v>2</v>
      </c>
      <c r="E183" s="30" t="s">
        <v>38</v>
      </c>
      <c r="F183" s="30"/>
      <c r="G183" s="31"/>
      <c r="H183" s="30"/>
      <c r="I183" s="30"/>
      <c r="J183" s="30"/>
      <c r="K183" s="24">
        <f>K184</f>
        <v>620.4</v>
      </c>
      <c r="L183" s="6"/>
    </row>
    <row r="184" spans="1:12" s="16" customFormat="1" ht="31.2" x14ac:dyDescent="0.25">
      <c r="A184" s="106"/>
      <c r="B184" s="28" t="s">
        <v>259</v>
      </c>
      <c r="C184" s="29">
        <v>905</v>
      </c>
      <c r="D184" s="30" t="s">
        <v>2</v>
      </c>
      <c r="E184" s="30" t="s">
        <v>38</v>
      </c>
      <c r="F184" s="30" t="s">
        <v>8</v>
      </c>
      <c r="G184" s="31"/>
      <c r="H184" s="30"/>
      <c r="I184" s="30"/>
      <c r="J184" s="30"/>
      <c r="K184" s="24">
        <f>SUM(K185)</f>
        <v>620.4</v>
      </c>
      <c r="L184" s="6"/>
    </row>
    <row r="185" spans="1:12" s="16" customFormat="1" ht="31.2" x14ac:dyDescent="0.25">
      <c r="A185" s="106"/>
      <c r="B185" s="28" t="s">
        <v>260</v>
      </c>
      <c r="C185" s="29">
        <v>905</v>
      </c>
      <c r="D185" s="30" t="s">
        <v>2</v>
      </c>
      <c r="E185" s="30" t="s">
        <v>38</v>
      </c>
      <c r="F185" s="30" t="s">
        <v>8</v>
      </c>
      <c r="G185" s="31">
        <v>1</v>
      </c>
      <c r="H185" s="30"/>
      <c r="I185" s="30"/>
      <c r="J185" s="30"/>
      <c r="K185" s="24">
        <f>SUM(K186)</f>
        <v>620.4</v>
      </c>
      <c r="L185" s="6"/>
    </row>
    <row r="186" spans="1:12" s="16" customFormat="1" ht="31.2" x14ac:dyDescent="0.25">
      <c r="A186" s="106"/>
      <c r="B186" s="28" t="s">
        <v>90</v>
      </c>
      <c r="C186" s="29">
        <v>905</v>
      </c>
      <c r="D186" s="30" t="s">
        <v>2</v>
      </c>
      <c r="E186" s="30" t="s">
        <v>38</v>
      </c>
      <c r="F186" s="30" t="s">
        <v>8</v>
      </c>
      <c r="G186" s="31">
        <v>1</v>
      </c>
      <c r="H186" s="30" t="s">
        <v>4</v>
      </c>
      <c r="I186" s="30"/>
      <c r="J186" s="30"/>
      <c r="K186" s="24">
        <f>SUM(K187+K189)</f>
        <v>620.4</v>
      </c>
      <c r="L186" s="6"/>
    </row>
    <row r="187" spans="1:12" s="16" customFormat="1" x14ac:dyDescent="0.25">
      <c r="A187" s="106"/>
      <c r="B187" s="28" t="s">
        <v>193</v>
      </c>
      <c r="C187" s="29">
        <v>905</v>
      </c>
      <c r="D187" s="30" t="s">
        <v>2</v>
      </c>
      <c r="E187" s="30" t="s">
        <v>38</v>
      </c>
      <c r="F187" s="30" t="s">
        <v>8</v>
      </c>
      <c r="G187" s="31">
        <v>1</v>
      </c>
      <c r="H187" s="30" t="s">
        <v>4</v>
      </c>
      <c r="I187" s="30" t="s">
        <v>192</v>
      </c>
      <c r="J187" s="30"/>
      <c r="K187" s="24">
        <f>K188</f>
        <v>203.2</v>
      </c>
      <c r="L187" s="6"/>
    </row>
    <row r="188" spans="1:12" s="16" customFormat="1" ht="31.2" x14ac:dyDescent="0.25">
      <c r="A188" s="106"/>
      <c r="B188" s="28" t="s">
        <v>117</v>
      </c>
      <c r="C188" s="29">
        <v>905</v>
      </c>
      <c r="D188" s="30" t="s">
        <v>2</v>
      </c>
      <c r="E188" s="30" t="s">
        <v>38</v>
      </c>
      <c r="F188" s="30" t="s">
        <v>8</v>
      </c>
      <c r="G188" s="31">
        <v>1</v>
      </c>
      <c r="H188" s="30" t="s">
        <v>4</v>
      </c>
      <c r="I188" s="30" t="s">
        <v>192</v>
      </c>
      <c r="J188" s="30" t="s">
        <v>50</v>
      </c>
      <c r="K188" s="24">
        <v>203.2</v>
      </c>
      <c r="L188" s="6"/>
    </row>
    <row r="189" spans="1:12" s="16" customFormat="1" ht="31.2" x14ac:dyDescent="0.25">
      <c r="A189" s="106"/>
      <c r="B189" s="28" t="s">
        <v>197</v>
      </c>
      <c r="C189" s="29">
        <v>905</v>
      </c>
      <c r="D189" s="30" t="s">
        <v>2</v>
      </c>
      <c r="E189" s="30" t="s">
        <v>38</v>
      </c>
      <c r="F189" s="30" t="s">
        <v>8</v>
      </c>
      <c r="G189" s="31">
        <v>1</v>
      </c>
      <c r="H189" s="30" t="s">
        <v>4</v>
      </c>
      <c r="I189" s="30" t="s">
        <v>198</v>
      </c>
      <c r="J189" s="30"/>
      <c r="K189" s="24">
        <f>K190</f>
        <v>417.2</v>
      </c>
      <c r="L189" s="6"/>
    </row>
    <row r="190" spans="1:12" s="16" customFormat="1" ht="31.2" x14ac:dyDescent="0.25">
      <c r="A190" s="106"/>
      <c r="B190" s="28" t="s">
        <v>117</v>
      </c>
      <c r="C190" s="29">
        <v>905</v>
      </c>
      <c r="D190" s="30" t="s">
        <v>2</v>
      </c>
      <c r="E190" s="30" t="s">
        <v>38</v>
      </c>
      <c r="F190" s="30" t="s">
        <v>8</v>
      </c>
      <c r="G190" s="31">
        <v>1</v>
      </c>
      <c r="H190" s="30" t="s">
        <v>4</v>
      </c>
      <c r="I190" s="30" t="s">
        <v>198</v>
      </c>
      <c r="J190" s="30" t="s">
        <v>50</v>
      </c>
      <c r="K190" s="24">
        <v>417.2</v>
      </c>
      <c r="L190" s="6"/>
    </row>
    <row r="191" spans="1:12" s="16" customFormat="1" x14ac:dyDescent="0.25">
      <c r="A191" s="106"/>
      <c r="B191" s="28" t="s">
        <v>15</v>
      </c>
      <c r="C191" s="29">
        <v>905</v>
      </c>
      <c r="D191" s="30" t="s">
        <v>6</v>
      </c>
      <c r="E191" s="30"/>
      <c r="F191" s="33"/>
      <c r="G191" s="43"/>
      <c r="H191" s="33"/>
      <c r="I191" s="33"/>
      <c r="J191" s="30"/>
      <c r="K191" s="24">
        <f>SUM(K192)</f>
        <v>6663.8</v>
      </c>
      <c r="L191" s="6"/>
    </row>
    <row r="192" spans="1:12" s="16" customFormat="1" x14ac:dyDescent="0.25">
      <c r="A192" s="106"/>
      <c r="B192" s="28" t="s">
        <v>71</v>
      </c>
      <c r="C192" s="29">
        <v>905</v>
      </c>
      <c r="D192" s="30" t="s">
        <v>6</v>
      </c>
      <c r="E192" s="30" t="s">
        <v>72</v>
      </c>
      <c r="F192" s="30"/>
      <c r="G192" s="30"/>
      <c r="H192" s="30"/>
      <c r="I192" s="30"/>
      <c r="J192" s="30"/>
      <c r="K192" s="24">
        <f t="shared" ref="K192:K196" si="15">SUM(K193)</f>
        <v>6663.8</v>
      </c>
      <c r="L192" s="6"/>
    </row>
    <row r="193" spans="1:12" s="16" customFormat="1" ht="31.2" x14ac:dyDescent="0.25">
      <c r="A193" s="106"/>
      <c r="B193" s="35" t="s">
        <v>274</v>
      </c>
      <c r="C193" s="29">
        <v>905</v>
      </c>
      <c r="D193" s="30" t="s">
        <v>6</v>
      </c>
      <c r="E193" s="30" t="s">
        <v>72</v>
      </c>
      <c r="F193" s="30" t="s">
        <v>8</v>
      </c>
      <c r="G193" s="30"/>
      <c r="H193" s="30"/>
      <c r="I193" s="30"/>
      <c r="J193" s="30"/>
      <c r="K193" s="24">
        <f t="shared" si="15"/>
        <v>6663.8</v>
      </c>
      <c r="L193" s="6"/>
    </row>
    <row r="194" spans="1:12" s="16" customFormat="1" ht="31.2" x14ac:dyDescent="0.25">
      <c r="A194" s="106"/>
      <c r="B194" s="35" t="s">
        <v>260</v>
      </c>
      <c r="C194" s="29">
        <v>905</v>
      </c>
      <c r="D194" s="30" t="s">
        <v>6</v>
      </c>
      <c r="E194" s="30" t="s">
        <v>72</v>
      </c>
      <c r="F194" s="30" t="s">
        <v>8</v>
      </c>
      <c r="G194" s="30" t="s">
        <v>89</v>
      </c>
      <c r="H194" s="30"/>
      <c r="I194" s="30"/>
      <c r="J194" s="30"/>
      <c r="K194" s="24">
        <f t="shared" si="15"/>
        <v>6663.8</v>
      </c>
      <c r="L194" s="6"/>
    </row>
    <row r="195" spans="1:12" s="16" customFormat="1" ht="31.2" x14ac:dyDescent="0.25">
      <c r="A195" s="106"/>
      <c r="B195" s="35" t="s">
        <v>90</v>
      </c>
      <c r="C195" s="29">
        <v>905</v>
      </c>
      <c r="D195" s="30" t="s">
        <v>6</v>
      </c>
      <c r="E195" s="30" t="s">
        <v>72</v>
      </c>
      <c r="F195" s="30" t="s">
        <v>8</v>
      </c>
      <c r="G195" s="30" t="s">
        <v>89</v>
      </c>
      <c r="H195" s="30" t="s">
        <v>4</v>
      </c>
      <c r="I195" s="30"/>
      <c r="J195" s="30"/>
      <c r="K195" s="24">
        <f t="shared" si="15"/>
        <v>6663.8</v>
      </c>
      <c r="L195" s="6"/>
    </row>
    <row r="196" spans="1:12" s="16" customFormat="1" ht="31.2" x14ac:dyDescent="0.25">
      <c r="A196" s="106"/>
      <c r="B196" s="40" t="s">
        <v>200</v>
      </c>
      <c r="C196" s="29">
        <v>905</v>
      </c>
      <c r="D196" s="30" t="s">
        <v>6</v>
      </c>
      <c r="E196" s="30" t="s">
        <v>72</v>
      </c>
      <c r="F196" s="30" t="s">
        <v>8</v>
      </c>
      <c r="G196" s="30" t="s">
        <v>89</v>
      </c>
      <c r="H196" s="30" t="s">
        <v>4</v>
      </c>
      <c r="I196" s="30" t="s">
        <v>199</v>
      </c>
      <c r="J196" s="30"/>
      <c r="K196" s="24">
        <f t="shared" si="15"/>
        <v>6663.8</v>
      </c>
      <c r="L196" s="6"/>
    </row>
    <row r="197" spans="1:12" s="16" customFormat="1" ht="31.2" x14ac:dyDescent="0.25">
      <c r="A197" s="106"/>
      <c r="B197" s="28" t="s">
        <v>117</v>
      </c>
      <c r="C197" s="29">
        <v>905</v>
      </c>
      <c r="D197" s="30" t="s">
        <v>6</v>
      </c>
      <c r="E197" s="30" t="s">
        <v>72</v>
      </c>
      <c r="F197" s="30" t="s">
        <v>8</v>
      </c>
      <c r="G197" s="30" t="s">
        <v>89</v>
      </c>
      <c r="H197" s="30" t="s">
        <v>4</v>
      </c>
      <c r="I197" s="30" t="s">
        <v>199</v>
      </c>
      <c r="J197" s="30" t="s">
        <v>50</v>
      </c>
      <c r="K197" s="24">
        <v>6663.8</v>
      </c>
      <c r="L197" s="6"/>
    </row>
    <row r="198" spans="1:12" s="16" customFormat="1" x14ac:dyDescent="0.25">
      <c r="A198" s="106"/>
      <c r="B198" s="28" t="s">
        <v>18</v>
      </c>
      <c r="C198" s="29">
        <v>905</v>
      </c>
      <c r="D198" s="33" t="s">
        <v>8</v>
      </c>
      <c r="E198" s="33"/>
      <c r="F198" s="30"/>
      <c r="G198" s="30"/>
      <c r="H198" s="30"/>
      <c r="I198" s="30"/>
      <c r="J198" s="33"/>
      <c r="K198" s="24">
        <f>K199</f>
        <v>95.3</v>
      </c>
      <c r="L198" s="6"/>
    </row>
    <row r="199" spans="1:12" s="16" customFormat="1" x14ac:dyDescent="0.25">
      <c r="A199" s="106"/>
      <c r="B199" s="28" t="s">
        <v>194</v>
      </c>
      <c r="C199" s="29">
        <v>905</v>
      </c>
      <c r="D199" s="33" t="s">
        <v>8</v>
      </c>
      <c r="E199" s="33" t="s">
        <v>7</v>
      </c>
      <c r="F199" s="30"/>
      <c r="G199" s="30"/>
      <c r="H199" s="30"/>
      <c r="I199" s="30"/>
      <c r="J199" s="33"/>
      <c r="K199" s="24">
        <f>K200</f>
        <v>95.3</v>
      </c>
      <c r="L199" s="6"/>
    </row>
    <row r="200" spans="1:12" s="16" customFormat="1" ht="31.2" x14ac:dyDescent="0.25">
      <c r="A200" s="106"/>
      <c r="B200" s="28" t="s">
        <v>259</v>
      </c>
      <c r="C200" s="29">
        <v>905</v>
      </c>
      <c r="D200" s="33" t="s">
        <v>8</v>
      </c>
      <c r="E200" s="33" t="s">
        <v>7</v>
      </c>
      <c r="F200" s="30" t="s">
        <v>8</v>
      </c>
      <c r="G200" s="30"/>
      <c r="H200" s="30"/>
      <c r="I200" s="30"/>
      <c r="J200" s="33"/>
      <c r="K200" s="24">
        <f>K201</f>
        <v>95.3</v>
      </c>
      <c r="L200" s="6"/>
    </row>
    <row r="201" spans="1:12" s="16" customFormat="1" ht="31.2" x14ac:dyDescent="0.25">
      <c r="A201" s="106"/>
      <c r="B201" s="28" t="s">
        <v>260</v>
      </c>
      <c r="C201" s="29">
        <v>905</v>
      </c>
      <c r="D201" s="33" t="s">
        <v>8</v>
      </c>
      <c r="E201" s="33" t="s">
        <v>7</v>
      </c>
      <c r="F201" s="30" t="s">
        <v>8</v>
      </c>
      <c r="G201" s="30" t="s">
        <v>89</v>
      </c>
      <c r="H201" s="30"/>
      <c r="I201" s="30"/>
      <c r="J201" s="33"/>
      <c r="K201" s="24">
        <f>K202</f>
        <v>95.3</v>
      </c>
      <c r="L201" s="6"/>
    </row>
    <row r="202" spans="1:12" s="16" customFormat="1" ht="31.2" x14ac:dyDescent="0.25">
      <c r="A202" s="106"/>
      <c r="B202" s="28" t="s">
        <v>90</v>
      </c>
      <c r="C202" s="29">
        <v>905</v>
      </c>
      <c r="D202" s="33" t="s">
        <v>8</v>
      </c>
      <c r="E202" s="33" t="s">
        <v>7</v>
      </c>
      <c r="F202" s="30" t="s">
        <v>8</v>
      </c>
      <c r="G202" s="30" t="s">
        <v>89</v>
      </c>
      <c r="H202" s="30" t="s">
        <v>4</v>
      </c>
      <c r="I202" s="30"/>
      <c r="J202" s="33"/>
      <c r="K202" s="24">
        <f>K203</f>
        <v>95.3</v>
      </c>
      <c r="L202" s="6"/>
    </row>
    <row r="203" spans="1:12" s="16" customFormat="1" x14ac:dyDescent="0.25">
      <c r="A203" s="106"/>
      <c r="B203" s="28" t="s">
        <v>196</v>
      </c>
      <c r="C203" s="29">
        <v>905</v>
      </c>
      <c r="D203" s="33" t="s">
        <v>8</v>
      </c>
      <c r="E203" s="33" t="s">
        <v>7</v>
      </c>
      <c r="F203" s="30" t="s">
        <v>8</v>
      </c>
      <c r="G203" s="30" t="s">
        <v>89</v>
      </c>
      <c r="H203" s="30" t="s">
        <v>4</v>
      </c>
      <c r="I203" s="30" t="s">
        <v>195</v>
      </c>
      <c r="J203" s="33"/>
      <c r="K203" s="24">
        <f>SUM(K204:K205)</f>
        <v>95.3</v>
      </c>
      <c r="L203" s="6"/>
    </row>
    <row r="204" spans="1:12" s="16" customFormat="1" ht="31.2" x14ac:dyDescent="0.25">
      <c r="A204" s="106"/>
      <c r="B204" s="28" t="s">
        <v>48</v>
      </c>
      <c r="C204" s="29">
        <v>905</v>
      </c>
      <c r="D204" s="33" t="s">
        <v>8</v>
      </c>
      <c r="E204" s="33" t="s">
        <v>7</v>
      </c>
      <c r="F204" s="30" t="s">
        <v>8</v>
      </c>
      <c r="G204" s="30" t="s">
        <v>89</v>
      </c>
      <c r="H204" s="30" t="s">
        <v>4</v>
      </c>
      <c r="I204" s="30" t="s">
        <v>195</v>
      </c>
      <c r="J204" s="33" t="s">
        <v>49</v>
      </c>
      <c r="K204" s="24"/>
      <c r="L204" s="6"/>
    </row>
    <row r="205" spans="1:12" s="16" customFormat="1" ht="31.2" x14ac:dyDescent="0.25">
      <c r="A205" s="106"/>
      <c r="B205" s="28" t="s">
        <v>117</v>
      </c>
      <c r="C205" s="29">
        <v>905</v>
      </c>
      <c r="D205" s="33" t="s">
        <v>8</v>
      </c>
      <c r="E205" s="33" t="s">
        <v>7</v>
      </c>
      <c r="F205" s="30" t="s">
        <v>8</v>
      </c>
      <c r="G205" s="30" t="s">
        <v>89</v>
      </c>
      <c r="H205" s="30" t="s">
        <v>4</v>
      </c>
      <c r="I205" s="30" t="s">
        <v>195</v>
      </c>
      <c r="J205" s="33" t="s">
        <v>50</v>
      </c>
      <c r="K205" s="24">
        <v>95.3</v>
      </c>
      <c r="L205" s="6"/>
    </row>
    <row r="206" spans="1:12" s="16" customFormat="1" x14ac:dyDescent="0.25">
      <c r="A206" s="106"/>
      <c r="B206" s="28" t="s">
        <v>42</v>
      </c>
      <c r="C206" s="29">
        <v>905</v>
      </c>
      <c r="D206" s="30" t="s">
        <v>38</v>
      </c>
      <c r="E206" s="30"/>
      <c r="F206" s="30"/>
      <c r="G206" s="31"/>
      <c r="H206" s="30"/>
      <c r="I206" s="30"/>
      <c r="J206" s="30"/>
      <c r="K206" s="24">
        <f t="shared" ref="K206:K211" si="16">K207</f>
        <v>29.7</v>
      </c>
      <c r="L206" s="6"/>
    </row>
    <row r="207" spans="1:12" s="16" customFormat="1" x14ac:dyDescent="0.25">
      <c r="A207" s="106"/>
      <c r="B207" s="28" t="s">
        <v>43</v>
      </c>
      <c r="C207" s="29">
        <v>905</v>
      </c>
      <c r="D207" s="30" t="s">
        <v>38</v>
      </c>
      <c r="E207" s="30" t="s">
        <v>2</v>
      </c>
      <c r="F207" s="30"/>
      <c r="G207" s="31"/>
      <c r="H207" s="30"/>
      <c r="I207" s="30"/>
      <c r="J207" s="30"/>
      <c r="K207" s="24">
        <f t="shared" si="16"/>
        <v>29.7</v>
      </c>
      <c r="L207" s="6"/>
    </row>
    <row r="208" spans="1:12" s="16" customFormat="1" x14ac:dyDescent="0.25">
      <c r="A208" s="106"/>
      <c r="B208" s="28" t="s">
        <v>343</v>
      </c>
      <c r="C208" s="29">
        <v>905</v>
      </c>
      <c r="D208" s="30" t="s">
        <v>38</v>
      </c>
      <c r="E208" s="30" t="s">
        <v>2</v>
      </c>
      <c r="F208" s="30" t="s">
        <v>342</v>
      </c>
      <c r="G208" s="31"/>
      <c r="H208" s="30"/>
      <c r="I208" s="30"/>
      <c r="J208" s="30"/>
      <c r="K208" s="24">
        <f t="shared" si="16"/>
        <v>29.7</v>
      </c>
      <c r="L208" s="6"/>
    </row>
    <row r="209" spans="1:21" s="16" customFormat="1" x14ac:dyDescent="0.25">
      <c r="A209" s="106"/>
      <c r="B209" s="35" t="s">
        <v>344</v>
      </c>
      <c r="C209" s="29">
        <v>905</v>
      </c>
      <c r="D209" s="30" t="s">
        <v>38</v>
      </c>
      <c r="E209" s="30" t="s">
        <v>2</v>
      </c>
      <c r="F209" s="30" t="s">
        <v>342</v>
      </c>
      <c r="G209" s="31">
        <v>1</v>
      </c>
      <c r="H209" s="30"/>
      <c r="I209" s="30"/>
      <c r="J209" s="30"/>
      <c r="K209" s="24">
        <f t="shared" si="16"/>
        <v>29.7</v>
      </c>
      <c r="L209" s="6"/>
    </row>
    <row r="210" spans="1:21" s="16" customFormat="1" ht="46.8" x14ac:dyDescent="0.25">
      <c r="A210" s="106"/>
      <c r="B210" s="35" t="s">
        <v>275</v>
      </c>
      <c r="C210" s="29">
        <v>905</v>
      </c>
      <c r="D210" s="30" t="s">
        <v>38</v>
      </c>
      <c r="E210" s="30" t="s">
        <v>2</v>
      </c>
      <c r="F210" s="30" t="s">
        <v>342</v>
      </c>
      <c r="G210" s="31">
        <v>1</v>
      </c>
      <c r="H210" s="30" t="s">
        <v>2</v>
      </c>
      <c r="I210" s="30"/>
      <c r="J210" s="30"/>
      <c r="K210" s="24">
        <f t="shared" si="16"/>
        <v>29.7</v>
      </c>
      <c r="L210" s="6"/>
    </row>
    <row r="211" spans="1:21" s="16" customFormat="1" x14ac:dyDescent="0.25">
      <c r="A211" s="106"/>
      <c r="B211" s="35" t="s">
        <v>96</v>
      </c>
      <c r="C211" s="29">
        <v>905</v>
      </c>
      <c r="D211" s="30" t="s">
        <v>38</v>
      </c>
      <c r="E211" s="30" t="s">
        <v>2</v>
      </c>
      <c r="F211" s="30" t="s">
        <v>342</v>
      </c>
      <c r="G211" s="31">
        <v>1</v>
      </c>
      <c r="H211" s="30" t="s">
        <v>2</v>
      </c>
      <c r="I211" s="30" t="s">
        <v>97</v>
      </c>
      <c r="J211" s="30"/>
      <c r="K211" s="24">
        <f t="shared" si="16"/>
        <v>29.7</v>
      </c>
      <c r="L211" s="6"/>
    </row>
    <row r="212" spans="1:21" s="16" customFormat="1" x14ac:dyDescent="0.25">
      <c r="A212" s="106"/>
      <c r="B212" s="28" t="s">
        <v>58</v>
      </c>
      <c r="C212" s="29">
        <v>905</v>
      </c>
      <c r="D212" s="30" t="s">
        <v>38</v>
      </c>
      <c r="E212" s="30" t="s">
        <v>2</v>
      </c>
      <c r="F212" s="30" t="s">
        <v>342</v>
      </c>
      <c r="G212" s="31">
        <v>1</v>
      </c>
      <c r="H212" s="30" t="s">
        <v>2</v>
      </c>
      <c r="I212" s="30" t="s">
        <v>97</v>
      </c>
      <c r="J212" s="30" t="s">
        <v>59</v>
      </c>
      <c r="K212" s="24">
        <v>29.7</v>
      </c>
      <c r="L212" s="6"/>
    </row>
    <row r="213" spans="1:21" s="6" customFormat="1" ht="31.2" x14ac:dyDescent="0.25">
      <c r="A213" s="105">
        <v>4</v>
      </c>
      <c r="B213" s="28" t="s">
        <v>276</v>
      </c>
      <c r="C213" s="31">
        <v>910</v>
      </c>
      <c r="D213" s="30"/>
      <c r="E213" s="30"/>
      <c r="F213" s="30"/>
      <c r="G213" s="31"/>
      <c r="H213" s="30"/>
      <c r="I213" s="30"/>
      <c r="J213" s="30"/>
      <c r="K213" s="24">
        <f>SUM(K214+K233+K240)</f>
        <v>16143.7</v>
      </c>
      <c r="M213" s="1"/>
      <c r="N213" s="1"/>
      <c r="O213" s="1"/>
      <c r="P213" s="1"/>
      <c r="Q213" s="1"/>
      <c r="R213" s="1"/>
      <c r="S213" s="1"/>
      <c r="T213" s="1"/>
      <c r="U213" s="1"/>
    </row>
    <row r="214" spans="1:21" s="6" customFormat="1" x14ac:dyDescent="0.25">
      <c r="A214" s="106"/>
      <c r="B214" s="28" t="s">
        <v>1</v>
      </c>
      <c r="C214" s="31">
        <v>910</v>
      </c>
      <c r="D214" s="30" t="s">
        <v>2</v>
      </c>
      <c r="E214" s="30"/>
      <c r="F214" s="30"/>
      <c r="G214" s="31"/>
      <c r="H214" s="30"/>
      <c r="I214" s="30"/>
      <c r="J214" s="30"/>
      <c r="K214" s="24">
        <f>SUM(K215+K227)</f>
        <v>15554.6</v>
      </c>
      <c r="M214" s="1"/>
      <c r="N214" s="1"/>
      <c r="O214" s="1"/>
      <c r="P214" s="1"/>
      <c r="Q214" s="1"/>
      <c r="R214" s="1"/>
      <c r="S214" s="1"/>
      <c r="T214" s="1"/>
      <c r="U214" s="1"/>
    </row>
    <row r="215" spans="1:21" s="6" customFormat="1" ht="31.2" x14ac:dyDescent="0.25">
      <c r="A215" s="106"/>
      <c r="B215" s="28" t="s">
        <v>41</v>
      </c>
      <c r="C215" s="31">
        <v>910</v>
      </c>
      <c r="D215" s="30" t="s">
        <v>2</v>
      </c>
      <c r="E215" s="30" t="s">
        <v>28</v>
      </c>
      <c r="F215" s="30"/>
      <c r="G215" s="31"/>
      <c r="H215" s="30"/>
      <c r="I215" s="30"/>
      <c r="J215" s="30"/>
      <c r="K215" s="24">
        <f>SUM(K216+K221)</f>
        <v>15517.6</v>
      </c>
      <c r="M215" s="1"/>
      <c r="N215" s="1"/>
      <c r="O215" s="1"/>
      <c r="P215" s="1"/>
      <c r="Q215" s="1"/>
      <c r="R215" s="1"/>
      <c r="S215" s="1"/>
      <c r="T215" s="1"/>
      <c r="U215" s="1"/>
    </row>
    <row r="216" spans="1:21" s="6" customFormat="1" x14ac:dyDescent="0.25">
      <c r="A216" s="106"/>
      <c r="B216" s="35" t="s">
        <v>143</v>
      </c>
      <c r="C216" s="31">
        <v>910</v>
      </c>
      <c r="D216" s="30" t="s">
        <v>2</v>
      </c>
      <c r="E216" s="30" t="s">
        <v>28</v>
      </c>
      <c r="F216" s="33" t="s">
        <v>91</v>
      </c>
      <c r="G216" s="29"/>
      <c r="H216" s="30"/>
      <c r="I216" s="30"/>
      <c r="J216" s="30"/>
      <c r="K216" s="24">
        <f>K217</f>
        <v>780</v>
      </c>
      <c r="M216" s="1"/>
      <c r="N216" s="1"/>
      <c r="O216" s="1"/>
      <c r="P216" s="1"/>
      <c r="Q216" s="1"/>
      <c r="R216" s="1"/>
      <c r="S216" s="1"/>
      <c r="T216" s="1"/>
      <c r="U216" s="1"/>
    </row>
    <row r="217" spans="1:21" s="6" customFormat="1" ht="46.8" x14ac:dyDescent="0.25">
      <c r="A217" s="106"/>
      <c r="B217" s="35" t="s">
        <v>278</v>
      </c>
      <c r="C217" s="31">
        <v>910</v>
      </c>
      <c r="D217" s="30" t="s">
        <v>2</v>
      </c>
      <c r="E217" s="30" t="s">
        <v>28</v>
      </c>
      <c r="F217" s="33" t="s">
        <v>91</v>
      </c>
      <c r="G217" s="29">
        <v>1</v>
      </c>
      <c r="H217" s="30"/>
      <c r="I217" s="30"/>
      <c r="J217" s="30"/>
      <c r="K217" s="24">
        <f>K218</f>
        <v>780</v>
      </c>
      <c r="M217" s="1"/>
      <c r="N217" s="1"/>
      <c r="O217" s="1"/>
      <c r="P217" s="1"/>
      <c r="Q217" s="1"/>
      <c r="R217" s="1"/>
      <c r="S217" s="1"/>
      <c r="T217" s="1"/>
      <c r="U217" s="1"/>
    </row>
    <row r="218" spans="1:21" s="6" customFormat="1" ht="31.2" x14ac:dyDescent="0.25">
      <c r="A218" s="106"/>
      <c r="B218" s="28" t="s">
        <v>277</v>
      </c>
      <c r="C218" s="31">
        <v>910</v>
      </c>
      <c r="D218" s="30" t="s">
        <v>2</v>
      </c>
      <c r="E218" s="30" t="s">
        <v>28</v>
      </c>
      <c r="F218" s="33" t="s">
        <v>91</v>
      </c>
      <c r="G218" s="29">
        <v>1</v>
      </c>
      <c r="H218" s="33" t="s">
        <v>5</v>
      </c>
      <c r="I218" s="33"/>
      <c r="J218" s="33"/>
      <c r="K218" s="24">
        <f>K219</f>
        <v>780</v>
      </c>
      <c r="M218" s="1"/>
      <c r="N218" s="1"/>
      <c r="O218" s="1"/>
      <c r="P218" s="1"/>
      <c r="Q218" s="1"/>
      <c r="R218" s="1"/>
      <c r="S218" s="1"/>
      <c r="T218" s="1"/>
      <c r="U218" s="1"/>
    </row>
    <row r="219" spans="1:21" s="6" customFormat="1" ht="31.2" x14ac:dyDescent="0.25">
      <c r="A219" s="106"/>
      <c r="B219" s="28" t="s">
        <v>144</v>
      </c>
      <c r="C219" s="31">
        <v>910</v>
      </c>
      <c r="D219" s="30" t="s">
        <v>2</v>
      </c>
      <c r="E219" s="30" t="s">
        <v>28</v>
      </c>
      <c r="F219" s="33" t="s">
        <v>91</v>
      </c>
      <c r="G219" s="29">
        <v>1</v>
      </c>
      <c r="H219" s="33" t="s">
        <v>5</v>
      </c>
      <c r="I219" s="33" t="s">
        <v>133</v>
      </c>
      <c r="J219" s="33"/>
      <c r="K219" s="24">
        <f>K220</f>
        <v>780</v>
      </c>
      <c r="M219" s="1"/>
      <c r="N219" s="1"/>
      <c r="O219" s="1"/>
      <c r="P219" s="1"/>
      <c r="Q219" s="1"/>
      <c r="R219" s="1"/>
      <c r="S219" s="1"/>
      <c r="T219" s="1"/>
      <c r="U219" s="1"/>
    </row>
    <row r="220" spans="1:21" ht="31.2" x14ac:dyDescent="0.25">
      <c r="A220" s="106"/>
      <c r="B220" s="28" t="s">
        <v>117</v>
      </c>
      <c r="C220" s="31">
        <v>910</v>
      </c>
      <c r="D220" s="30" t="s">
        <v>2</v>
      </c>
      <c r="E220" s="30" t="s">
        <v>28</v>
      </c>
      <c r="F220" s="33" t="s">
        <v>91</v>
      </c>
      <c r="G220" s="29">
        <v>1</v>
      </c>
      <c r="H220" s="33" t="s">
        <v>5</v>
      </c>
      <c r="I220" s="33" t="s">
        <v>133</v>
      </c>
      <c r="J220" s="33" t="s">
        <v>50</v>
      </c>
      <c r="K220" s="24">
        <v>780</v>
      </c>
    </row>
    <row r="221" spans="1:21" ht="31.2" x14ac:dyDescent="0.25">
      <c r="A221" s="106"/>
      <c r="B221" s="28" t="s">
        <v>279</v>
      </c>
      <c r="C221" s="31">
        <v>910</v>
      </c>
      <c r="D221" s="30" t="s">
        <v>2</v>
      </c>
      <c r="E221" s="30" t="s">
        <v>28</v>
      </c>
      <c r="F221" s="30" t="s">
        <v>100</v>
      </c>
      <c r="G221" s="31"/>
      <c r="H221" s="30"/>
      <c r="I221" s="30"/>
      <c r="J221" s="30"/>
      <c r="K221" s="24">
        <f>K222</f>
        <v>14737.6</v>
      </c>
    </row>
    <row r="222" spans="1:21" s="16" customFormat="1" ht="31.2" x14ac:dyDescent="0.25">
      <c r="A222" s="106"/>
      <c r="B222" s="28" t="s">
        <v>279</v>
      </c>
      <c r="C222" s="31">
        <v>910</v>
      </c>
      <c r="D222" s="30" t="s">
        <v>2</v>
      </c>
      <c r="E222" s="30" t="s">
        <v>28</v>
      </c>
      <c r="F222" s="30" t="s">
        <v>100</v>
      </c>
      <c r="G222" s="31">
        <v>1</v>
      </c>
      <c r="H222" s="30"/>
      <c r="I222" s="30"/>
      <c r="J222" s="30"/>
      <c r="K222" s="24">
        <f>SUM(K223)</f>
        <v>14737.6</v>
      </c>
      <c r="L222" s="6"/>
    </row>
    <row r="223" spans="1:21" s="16" customFormat="1" x14ac:dyDescent="0.25">
      <c r="A223" s="106"/>
      <c r="B223" s="28" t="s">
        <v>47</v>
      </c>
      <c r="C223" s="31">
        <v>910</v>
      </c>
      <c r="D223" s="30" t="s">
        <v>2</v>
      </c>
      <c r="E223" s="30" t="s">
        <v>28</v>
      </c>
      <c r="F223" s="30" t="s">
        <v>100</v>
      </c>
      <c r="G223" s="31">
        <v>1</v>
      </c>
      <c r="H223" s="30" t="s">
        <v>77</v>
      </c>
      <c r="I223" s="30" t="s">
        <v>79</v>
      </c>
      <c r="J223" s="30"/>
      <c r="K223" s="24">
        <f>SUM(K224:K226)</f>
        <v>14737.6</v>
      </c>
      <c r="L223" s="6"/>
    </row>
    <row r="224" spans="1:21" s="16" customFormat="1" ht="31.2" x14ac:dyDescent="0.25">
      <c r="A224" s="106"/>
      <c r="B224" s="28" t="s">
        <v>48</v>
      </c>
      <c r="C224" s="31">
        <v>910</v>
      </c>
      <c r="D224" s="30" t="s">
        <v>2</v>
      </c>
      <c r="E224" s="30" t="s">
        <v>28</v>
      </c>
      <c r="F224" s="30" t="s">
        <v>100</v>
      </c>
      <c r="G224" s="31">
        <v>1</v>
      </c>
      <c r="H224" s="30" t="s">
        <v>77</v>
      </c>
      <c r="I224" s="30" t="s">
        <v>79</v>
      </c>
      <c r="J224" s="30" t="s">
        <v>49</v>
      </c>
      <c r="K224" s="24">
        <v>14100.6</v>
      </c>
      <c r="L224" s="6"/>
    </row>
    <row r="225" spans="1:12" s="16" customFormat="1" ht="31.2" x14ac:dyDescent="0.25">
      <c r="A225" s="106"/>
      <c r="B225" s="28" t="s">
        <v>117</v>
      </c>
      <c r="C225" s="31">
        <v>910</v>
      </c>
      <c r="D225" s="30" t="s">
        <v>2</v>
      </c>
      <c r="E225" s="30" t="s">
        <v>28</v>
      </c>
      <c r="F225" s="30" t="s">
        <v>100</v>
      </c>
      <c r="G225" s="31">
        <v>1</v>
      </c>
      <c r="H225" s="30" t="s">
        <v>77</v>
      </c>
      <c r="I225" s="30" t="s">
        <v>79</v>
      </c>
      <c r="J225" s="30" t="s">
        <v>50</v>
      </c>
      <c r="K225" s="24">
        <v>610</v>
      </c>
      <c r="L225" s="6"/>
    </row>
    <row r="226" spans="1:12" s="16" customFormat="1" x14ac:dyDescent="0.25">
      <c r="A226" s="106"/>
      <c r="B226" s="28" t="s">
        <v>51</v>
      </c>
      <c r="C226" s="31">
        <v>910</v>
      </c>
      <c r="D226" s="30" t="s">
        <v>2</v>
      </c>
      <c r="E226" s="30" t="s">
        <v>28</v>
      </c>
      <c r="F226" s="30" t="s">
        <v>100</v>
      </c>
      <c r="G226" s="31">
        <v>1</v>
      </c>
      <c r="H226" s="30" t="s">
        <v>77</v>
      </c>
      <c r="I226" s="30" t="s">
        <v>79</v>
      </c>
      <c r="J226" s="30" t="s">
        <v>52</v>
      </c>
      <c r="K226" s="24">
        <v>27</v>
      </c>
      <c r="L226" s="6"/>
    </row>
    <row r="227" spans="1:12" s="16" customFormat="1" x14ac:dyDescent="0.25">
      <c r="A227" s="106"/>
      <c r="B227" s="28" t="s">
        <v>9</v>
      </c>
      <c r="C227" s="29">
        <v>910</v>
      </c>
      <c r="D227" s="30" t="s">
        <v>2</v>
      </c>
      <c r="E227" s="30" t="s">
        <v>38</v>
      </c>
      <c r="F227" s="30"/>
      <c r="G227" s="31"/>
      <c r="H227" s="30"/>
      <c r="I227" s="30"/>
      <c r="J227" s="30"/>
      <c r="K227" s="24">
        <f>SUM(K228)</f>
        <v>37</v>
      </c>
      <c r="L227" s="6"/>
    </row>
    <row r="228" spans="1:12" s="16" customFormat="1" ht="31.2" x14ac:dyDescent="0.25">
      <c r="A228" s="106"/>
      <c r="B228" s="28" t="s">
        <v>259</v>
      </c>
      <c r="C228" s="29">
        <v>910</v>
      </c>
      <c r="D228" s="30" t="s">
        <v>2</v>
      </c>
      <c r="E228" s="30" t="s">
        <v>38</v>
      </c>
      <c r="F228" s="30" t="s">
        <v>8</v>
      </c>
      <c r="G228" s="31"/>
      <c r="H228" s="30"/>
      <c r="I228" s="30"/>
      <c r="J228" s="30"/>
      <c r="K228" s="24">
        <f>SUM(K229)</f>
        <v>37</v>
      </c>
      <c r="L228" s="6"/>
    </row>
    <row r="229" spans="1:12" s="16" customFormat="1" ht="31.2" x14ac:dyDescent="0.25">
      <c r="A229" s="106"/>
      <c r="B229" s="28" t="s">
        <v>260</v>
      </c>
      <c r="C229" s="29">
        <v>910</v>
      </c>
      <c r="D229" s="30" t="s">
        <v>2</v>
      </c>
      <c r="E229" s="30" t="s">
        <v>38</v>
      </c>
      <c r="F229" s="30" t="s">
        <v>8</v>
      </c>
      <c r="G229" s="31">
        <v>1</v>
      </c>
      <c r="H229" s="30"/>
      <c r="I229" s="30"/>
      <c r="J229" s="30"/>
      <c r="K229" s="24">
        <f>SUM(K230)</f>
        <v>37</v>
      </c>
      <c r="L229" s="6"/>
    </row>
    <row r="230" spans="1:12" s="16" customFormat="1" ht="31.2" x14ac:dyDescent="0.25">
      <c r="A230" s="106"/>
      <c r="B230" s="28" t="s">
        <v>90</v>
      </c>
      <c r="C230" s="29">
        <v>910</v>
      </c>
      <c r="D230" s="30" t="s">
        <v>2</v>
      </c>
      <c r="E230" s="30" t="s">
        <v>38</v>
      </c>
      <c r="F230" s="30" t="s">
        <v>8</v>
      </c>
      <c r="G230" s="31">
        <v>1</v>
      </c>
      <c r="H230" s="30" t="s">
        <v>4</v>
      </c>
      <c r="I230" s="30"/>
      <c r="J230" s="30"/>
      <c r="K230" s="24">
        <f>SUM(K231)</f>
        <v>37</v>
      </c>
      <c r="L230" s="6"/>
    </row>
    <row r="231" spans="1:12" s="16" customFormat="1" x14ac:dyDescent="0.25">
      <c r="A231" s="106"/>
      <c r="B231" s="28" t="s">
        <v>193</v>
      </c>
      <c r="C231" s="29">
        <v>910</v>
      </c>
      <c r="D231" s="30" t="s">
        <v>2</v>
      </c>
      <c r="E231" s="30" t="s">
        <v>38</v>
      </c>
      <c r="F231" s="30" t="s">
        <v>8</v>
      </c>
      <c r="G231" s="31">
        <v>1</v>
      </c>
      <c r="H231" s="30" t="s">
        <v>4</v>
      </c>
      <c r="I231" s="30" t="s">
        <v>192</v>
      </c>
      <c r="J231" s="30"/>
      <c r="K231" s="24">
        <f>SUM(K232)</f>
        <v>37</v>
      </c>
      <c r="L231" s="6"/>
    </row>
    <row r="232" spans="1:12" s="16" customFormat="1" ht="31.2" x14ac:dyDescent="0.25">
      <c r="A232" s="106"/>
      <c r="B232" s="28" t="s">
        <v>117</v>
      </c>
      <c r="C232" s="29">
        <v>910</v>
      </c>
      <c r="D232" s="30" t="s">
        <v>2</v>
      </c>
      <c r="E232" s="30" t="s">
        <v>38</v>
      </c>
      <c r="F232" s="30" t="s">
        <v>8</v>
      </c>
      <c r="G232" s="31">
        <v>1</v>
      </c>
      <c r="H232" s="30" t="s">
        <v>4</v>
      </c>
      <c r="I232" s="30" t="s">
        <v>192</v>
      </c>
      <c r="J232" s="30" t="s">
        <v>50</v>
      </c>
      <c r="K232" s="24">
        <v>37</v>
      </c>
      <c r="L232" s="6"/>
    </row>
    <row r="233" spans="1:12" s="16" customFormat="1" x14ac:dyDescent="0.25">
      <c r="A233" s="106"/>
      <c r="B233" s="28" t="s">
        <v>15</v>
      </c>
      <c r="C233" s="29">
        <v>910</v>
      </c>
      <c r="D233" s="30" t="s">
        <v>6</v>
      </c>
      <c r="E233" s="30"/>
      <c r="F233" s="30"/>
      <c r="G233" s="31"/>
      <c r="H233" s="30"/>
      <c r="I233" s="30"/>
      <c r="J233" s="30"/>
      <c r="K233" s="24">
        <f>SUM(K234)</f>
        <v>527.6</v>
      </c>
      <c r="L233" s="6"/>
    </row>
    <row r="234" spans="1:12" s="16" customFormat="1" x14ac:dyDescent="0.25">
      <c r="A234" s="106"/>
      <c r="B234" s="28" t="s">
        <v>71</v>
      </c>
      <c r="C234" s="29">
        <v>910</v>
      </c>
      <c r="D234" s="30" t="s">
        <v>6</v>
      </c>
      <c r="E234" s="30" t="s">
        <v>72</v>
      </c>
      <c r="F234" s="30"/>
      <c r="G234" s="30"/>
      <c r="H234" s="30"/>
      <c r="I234" s="30"/>
      <c r="J234" s="30"/>
      <c r="K234" s="24">
        <f t="shared" ref="K234:K238" si="17">SUM(K235)</f>
        <v>527.6</v>
      </c>
      <c r="L234" s="6"/>
    </row>
    <row r="235" spans="1:12" s="16" customFormat="1" ht="31.2" x14ac:dyDescent="0.25">
      <c r="A235" s="106"/>
      <c r="B235" s="35" t="s">
        <v>274</v>
      </c>
      <c r="C235" s="29">
        <v>910</v>
      </c>
      <c r="D235" s="30" t="s">
        <v>6</v>
      </c>
      <c r="E235" s="30" t="s">
        <v>72</v>
      </c>
      <c r="F235" s="30" t="s">
        <v>8</v>
      </c>
      <c r="G235" s="30"/>
      <c r="H235" s="30"/>
      <c r="I235" s="30"/>
      <c r="J235" s="30"/>
      <c r="K235" s="24">
        <f t="shared" si="17"/>
        <v>527.6</v>
      </c>
      <c r="L235" s="6"/>
    </row>
    <row r="236" spans="1:12" s="16" customFormat="1" ht="31.2" x14ac:dyDescent="0.25">
      <c r="A236" s="106"/>
      <c r="B236" s="35" t="s">
        <v>260</v>
      </c>
      <c r="C236" s="29">
        <v>910</v>
      </c>
      <c r="D236" s="30" t="s">
        <v>6</v>
      </c>
      <c r="E236" s="30" t="s">
        <v>72</v>
      </c>
      <c r="F236" s="30" t="s">
        <v>8</v>
      </c>
      <c r="G236" s="30" t="s">
        <v>89</v>
      </c>
      <c r="H236" s="30"/>
      <c r="I236" s="30"/>
      <c r="J236" s="30"/>
      <c r="K236" s="24">
        <f t="shared" si="17"/>
        <v>527.6</v>
      </c>
      <c r="L236" s="6"/>
    </row>
    <row r="237" spans="1:12" s="16" customFormat="1" ht="31.2" x14ac:dyDescent="0.25">
      <c r="A237" s="106"/>
      <c r="B237" s="35" t="s">
        <v>90</v>
      </c>
      <c r="C237" s="29">
        <v>910</v>
      </c>
      <c r="D237" s="30" t="s">
        <v>6</v>
      </c>
      <c r="E237" s="30" t="s">
        <v>72</v>
      </c>
      <c r="F237" s="30" t="s">
        <v>8</v>
      </c>
      <c r="G237" s="30" t="s">
        <v>89</v>
      </c>
      <c r="H237" s="30" t="s">
        <v>4</v>
      </c>
      <c r="I237" s="30"/>
      <c r="J237" s="30"/>
      <c r="K237" s="24">
        <f t="shared" si="17"/>
        <v>527.6</v>
      </c>
      <c r="L237" s="6"/>
    </row>
    <row r="238" spans="1:12" s="16" customFormat="1" ht="31.2" x14ac:dyDescent="0.25">
      <c r="A238" s="106"/>
      <c r="B238" s="40" t="s">
        <v>200</v>
      </c>
      <c r="C238" s="29">
        <v>910</v>
      </c>
      <c r="D238" s="30" t="s">
        <v>6</v>
      </c>
      <c r="E238" s="30" t="s">
        <v>72</v>
      </c>
      <c r="F238" s="30" t="s">
        <v>8</v>
      </c>
      <c r="G238" s="30" t="s">
        <v>89</v>
      </c>
      <c r="H238" s="30" t="s">
        <v>4</v>
      </c>
      <c r="I238" s="30" t="s">
        <v>199</v>
      </c>
      <c r="J238" s="30"/>
      <c r="K238" s="24">
        <f t="shared" si="17"/>
        <v>527.6</v>
      </c>
      <c r="L238" s="6"/>
    </row>
    <row r="239" spans="1:12" s="16" customFormat="1" ht="31.2" x14ac:dyDescent="0.25">
      <c r="A239" s="106"/>
      <c r="B239" s="28" t="s">
        <v>117</v>
      </c>
      <c r="C239" s="29">
        <v>910</v>
      </c>
      <c r="D239" s="30" t="s">
        <v>6</v>
      </c>
      <c r="E239" s="30" t="s">
        <v>72</v>
      </c>
      <c r="F239" s="30" t="s">
        <v>8</v>
      </c>
      <c r="G239" s="30" t="s">
        <v>89</v>
      </c>
      <c r="H239" s="30" t="s">
        <v>4</v>
      </c>
      <c r="I239" s="30" t="s">
        <v>199</v>
      </c>
      <c r="J239" s="30" t="s">
        <v>50</v>
      </c>
      <c r="K239" s="24">
        <v>527.6</v>
      </c>
      <c r="L239" s="6"/>
    </row>
    <row r="240" spans="1:12" s="16" customFormat="1" x14ac:dyDescent="0.25">
      <c r="A240" s="106"/>
      <c r="B240" s="28" t="s">
        <v>18</v>
      </c>
      <c r="C240" s="29">
        <v>910</v>
      </c>
      <c r="D240" s="33" t="s">
        <v>8</v>
      </c>
      <c r="E240" s="33"/>
      <c r="F240" s="30"/>
      <c r="G240" s="30"/>
      <c r="H240" s="30"/>
      <c r="I240" s="30"/>
      <c r="J240" s="33"/>
      <c r="K240" s="24">
        <f t="shared" ref="K240:K245" si="18">SUM(K241)</f>
        <v>61.5</v>
      </c>
      <c r="L240" s="6"/>
    </row>
    <row r="241" spans="1:12" s="16" customFormat="1" x14ac:dyDescent="0.25">
      <c r="A241" s="106"/>
      <c r="B241" s="28" t="s">
        <v>194</v>
      </c>
      <c r="C241" s="29">
        <v>910</v>
      </c>
      <c r="D241" s="33" t="s">
        <v>8</v>
      </c>
      <c r="E241" s="33" t="s">
        <v>7</v>
      </c>
      <c r="F241" s="30"/>
      <c r="G241" s="30"/>
      <c r="H241" s="30"/>
      <c r="I241" s="30"/>
      <c r="J241" s="33"/>
      <c r="K241" s="24">
        <f t="shared" si="18"/>
        <v>61.5</v>
      </c>
      <c r="L241" s="6"/>
    </row>
    <row r="242" spans="1:12" s="16" customFormat="1" ht="31.2" x14ac:dyDescent="0.25">
      <c r="A242" s="106"/>
      <c r="B242" s="28" t="s">
        <v>259</v>
      </c>
      <c r="C242" s="29">
        <v>910</v>
      </c>
      <c r="D242" s="33" t="s">
        <v>8</v>
      </c>
      <c r="E242" s="33" t="s">
        <v>7</v>
      </c>
      <c r="F242" s="30" t="s">
        <v>8</v>
      </c>
      <c r="G242" s="30"/>
      <c r="H242" s="30"/>
      <c r="I242" s="30"/>
      <c r="J242" s="33"/>
      <c r="K242" s="24">
        <f t="shared" si="18"/>
        <v>61.5</v>
      </c>
      <c r="L242" s="6"/>
    </row>
    <row r="243" spans="1:12" s="16" customFormat="1" ht="31.2" x14ac:dyDescent="0.25">
      <c r="A243" s="106"/>
      <c r="B243" s="28" t="s">
        <v>260</v>
      </c>
      <c r="C243" s="29">
        <v>910</v>
      </c>
      <c r="D243" s="33" t="s">
        <v>8</v>
      </c>
      <c r="E243" s="33" t="s">
        <v>7</v>
      </c>
      <c r="F243" s="30" t="s">
        <v>8</v>
      </c>
      <c r="G243" s="30" t="s">
        <v>89</v>
      </c>
      <c r="H243" s="30"/>
      <c r="I243" s="30"/>
      <c r="J243" s="33"/>
      <c r="K243" s="24">
        <f t="shared" si="18"/>
        <v>61.5</v>
      </c>
      <c r="L243" s="6"/>
    </row>
    <row r="244" spans="1:12" s="16" customFormat="1" ht="31.2" x14ac:dyDescent="0.25">
      <c r="A244" s="106"/>
      <c r="B244" s="28" t="s">
        <v>90</v>
      </c>
      <c r="C244" s="29">
        <v>910</v>
      </c>
      <c r="D244" s="33" t="s">
        <v>8</v>
      </c>
      <c r="E244" s="33" t="s">
        <v>7</v>
      </c>
      <c r="F244" s="30" t="s">
        <v>8</v>
      </c>
      <c r="G244" s="30" t="s">
        <v>89</v>
      </c>
      <c r="H244" s="30" t="s">
        <v>4</v>
      </c>
      <c r="I244" s="30"/>
      <c r="J244" s="33"/>
      <c r="K244" s="24">
        <f t="shared" si="18"/>
        <v>61.5</v>
      </c>
      <c r="L244" s="6"/>
    </row>
    <row r="245" spans="1:12" s="16" customFormat="1" x14ac:dyDescent="0.25">
      <c r="A245" s="106"/>
      <c r="B245" s="28" t="s">
        <v>196</v>
      </c>
      <c r="C245" s="29">
        <v>910</v>
      </c>
      <c r="D245" s="33" t="s">
        <v>8</v>
      </c>
      <c r="E245" s="33" t="s">
        <v>7</v>
      </c>
      <c r="F245" s="30" t="s">
        <v>8</v>
      </c>
      <c r="G245" s="30" t="s">
        <v>89</v>
      </c>
      <c r="H245" s="30" t="s">
        <v>4</v>
      </c>
      <c r="I245" s="30" t="s">
        <v>195</v>
      </c>
      <c r="J245" s="33"/>
      <c r="K245" s="24">
        <f t="shared" si="18"/>
        <v>61.5</v>
      </c>
      <c r="L245" s="6"/>
    </row>
    <row r="246" spans="1:12" s="16" customFormat="1" ht="31.2" x14ac:dyDescent="0.25">
      <c r="A246" s="107"/>
      <c r="B246" s="28" t="s">
        <v>117</v>
      </c>
      <c r="C246" s="29">
        <v>910</v>
      </c>
      <c r="D246" s="33" t="s">
        <v>8</v>
      </c>
      <c r="E246" s="33" t="s">
        <v>7</v>
      </c>
      <c r="F246" s="30" t="s">
        <v>8</v>
      </c>
      <c r="G246" s="30" t="s">
        <v>89</v>
      </c>
      <c r="H246" s="30" t="s">
        <v>4</v>
      </c>
      <c r="I246" s="30" t="s">
        <v>195</v>
      </c>
      <c r="J246" s="33" t="s">
        <v>50</v>
      </c>
      <c r="K246" s="24">
        <v>61.5</v>
      </c>
      <c r="L246" s="6"/>
    </row>
    <row r="247" spans="1:12" s="16" customFormat="1" ht="31.2" x14ac:dyDescent="0.25">
      <c r="A247" s="105">
        <v>5</v>
      </c>
      <c r="B247" s="28" t="s">
        <v>280</v>
      </c>
      <c r="C247" s="31">
        <v>918</v>
      </c>
      <c r="D247" s="30"/>
      <c r="E247" s="30"/>
      <c r="F247" s="30"/>
      <c r="G247" s="31"/>
      <c r="H247" s="30"/>
      <c r="I247" s="30"/>
      <c r="J247" s="30"/>
      <c r="K247" s="24">
        <f>K248+K277+K266</f>
        <v>53859.7</v>
      </c>
      <c r="L247" s="6"/>
    </row>
    <row r="248" spans="1:12" s="16" customFormat="1" x14ac:dyDescent="0.25">
      <c r="A248" s="106"/>
      <c r="B248" s="28" t="s">
        <v>15</v>
      </c>
      <c r="C248" s="31">
        <v>918</v>
      </c>
      <c r="D248" s="30" t="s">
        <v>6</v>
      </c>
      <c r="E248" s="30"/>
      <c r="F248" s="30"/>
      <c r="G248" s="31"/>
      <c r="H248" s="30"/>
      <c r="I248" s="30"/>
      <c r="J248" s="30"/>
      <c r="K248" s="24">
        <f>SUM(K249)</f>
        <v>33978.899999999994</v>
      </c>
      <c r="L248" s="6"/>
    </row>
    <row r="249" spans="1:12" s="16" customFormat="1" x14ac:dyDescent="0.25">
      <c r="A249" s="106"/>
      <c r="B249" s="28" t="s">
        <v>71</v>
      </c>
      <c r="C249" s="31">
        <v>918</v>
      </c>
      <c r="D249" s="30" t="s">
        <v>6</v>
      </c>
      <c r="E249" s="30" t="s">
        <v>72</v>
      </c>
      <c r="F249" s="30"/>
      <c r="G249" s="31"/>
      <c r="H249" s="30"/>
      <c r="I249" s="30"/>
      <c r="J249" s="30"/>
      <c r="K249" s="24">
        <f>SUM(K250)</f>
        <v>33978.899999999994</v>
      </c>
      <c r="L249" s="6"/>
    </row>
    <row r="250" spans="1:12" s="16" customFormat="1" x14ac:dyDescent="0.25">
      <c r="A250" s="106"/>
      <c r="B250" s="28" t="s">
        <v>266</v>
      </c>
      <c r="C250" s="31">
        <v>918</v>
      </c>
      <c r="D250" s="30" t="s">
        <v>6</v>
      </c>
      <c r="E250" s="30" t="s">
        <v>72</v>
      </c>
      <c r="F250" s="30" t="s">
        <v>4</v>
      </c>
      <c r="G250" s="31"/>
      <c r="H250" s="30"/>
      <c r="I250" s="30"/>
      <c r="J250" s="30"/>
      <c r="K250" s="24">
        <f>SUM(K251)</f>
        <v>33978.899999999994</v>
      </c>
      <c r="L250" s="6"/>
    </row>
    <row r="251" spans="1:12" s="16" customFormat="1" ht="50.25" customHeight="1" x14ac:dyDescent="0.25">
      <c r="A251" s="106"/>
      <c r="B251" s="35" t="s">
        <v>371</v>
      </c>
      <c r="C251" s="31">
        <v>918</v>
      </c>
      <c r="D251" s="30" t="s">
        <v>6</v>
      </c>
      <c r="E251" s="30" t="s">
        <v>72</v>
      </c>
      <c r="F251" s="30" t="s">
        <v>4</v>
      </c>
      <c r="G251" s="31">
        <v>1</v>
      </c>
      <c r="H251" s="30"/>
      <c r="I251" s="30"/>
      <c r="J251" s="30"/>
      <c r="K251" s="24">
        <f>SUM(K252+K259)</f>
        <v>33978.899999999994</v>
      </c>
      <c r="L251" s="6"/>
    </row>
    <row r="252" spans="1:12" s="16" customFormat="1" ht="31.2" x14ac:dyDescent="0.25">
      <c r="A252" s="106"/>
      <c r="B252" s="35" t="s">
        <v>372</v>
      </c>
      <c r="C252" s="31">
        <v>918</v>
      </c>
      <c r="D252" s="30" t="s">
        <v>6</v>
      </c>
      <c r="E252" s="30" t="s">
        <v>72</v>
      </c>
      <c r="F252" s="30" t="s">
        <v>4</v>
      </c>
      <c r="G252" s="31">
        <v>1</v>
      </c>
      <c r="H252" s="30" t="s">
        <v>2</v>
      </c>
      <c r="I252" s="30"/>
      <c r="J252" s="30"/>
      <c r="K252" s="24">
        <f>SUM(K253+K257)</f>
        <v>25100.199999999997</v>
      </c>
      <c r="L252" s="6"/>
    </row>
    <row r="253" spans="1:12" s="16" customFormat="1" ht="46.8" x14ac:dyDescent="0.25">
      <c r="A253" s="106"/>
      <c r="B253" s="28" t="s">
        <v>68</v>
      </c>
      <c r="C253" s="31">
        <v>918</v>
      </c>
      <c r="D253" s="30" t="s">
        <v>6</v>
      </c>
      <c r="E253" s="30" t="s">
        <v>72</v>
      </c>
      <c r="F253" s="30" t="s">
        <v>4</v>
      </c>
      <c r="G253" s="31">
        <v>1</v>
      </c>
      <c r="H253" s="30" t="s">
        <v>2</v>
      </c>
      <c r="I253" s="30" t="s">
        <v>84</v>
      </c>
      <c r="J253" s="30"/>
      <c r="K253" s="24">
        <f>SUM(K254:K256)</f>
        <v>25100.199999999997</v>
      </c>
      <c r="L253" s="6"/>
    </row>
    <row r="254" spans="1:12" s="16" customFormat="1" ht="31.2" x14ac:dyDescent="0.25">
      <c r="A254" s="106"/>
      <c r="B254" s="28" t="s">
        <v>48</v>
      </c>
      <c r="C254" s="31">
        <v>918</v>
      </c>
      <c r="D254" s="30" t="s">
        <v>6</v>
      </c>
      <c r="E254" s="30" t="s">
        <v>72</v>
      </c>
      <c r="F254" s="30" t="s">
        <v>4</v>
      </c>
      <c r="G254" s="31">
        <v>1</v>
      </c>
      <c r="H254" s="30" t="s">
        <v>2</v>
      </c>
      <c r="I254" s="30" t="s">
        <v>84</v>
      </c>
      <c r="J254" s="30" t="s">
        <v>49</v>
      </c>
      <c r="K254" s="24">
        <v>20308.3</v>
      </c>
      <c r="L254" s="6"/>
    </row>
    <row r="255" spans="1:12" s="16" customFormat="1" ht="31.2" x14ac:dyDescent="0.25">
      <c r="A255" s="106"/>
      <c r="B255" s="28" t="s">
        <v>117</v>
      </c>
      <c r="C255" s="31">
        <v>918</v>
      </c>
      <c r="D255" s="30" t="s">
        <v>6</v>
      </c>
      <c r="E255" s="30" t="s">
        <v>72</v>
      </c>
      <c r="F255" s="30" t="s">
        <v>4</v>
      </c>
      <c r="G255" s="31">
        <v>1</v>
      </c>
      <c r="H255" s="30" t="s">
        <v>2</v>
      </c>
      <c r="I255" s="30" t="s">
        <v>84</v>
      </c>
      <c r="J255" s="30" t="s">
        <v>50</v>
      </c>
      <c r="K255" s="24">
        <v>4609.8999999999996</v>
      </c>
      <c r="L255" s="6"/>
    </row>
    <row r="256" spans="1:12" s="16" customFormat="1" x14ac:dyDescent="0.25">
      <c r="A256" s="106"/>
      <c r="B256" s="28" t="s">
        <v>51</v>
      </c>
      <c r="C256" s="31">
        <v>918</v>
      </c>
      <c r="D256" s="30" t="s">
        <v>6</v>
      </c>
      <c r="E256" s="30" t="s">
        <v>72</v>
      </c>
      <c r="F256" s="30" t="s">
        <v>4</v>
      </c>
      <c r="G256" s="31">
        <v>1</v>
      </c>
      <c r="H256" s="30" t="s">
        <v>2</v>
      </c>
      <c r="I256" s="30" t="s">
        <v>84</v>
      </c>
      <c r="J256" s="30" t="s">
        <v>52</v>
      </c>
      <c r="K256" s="24">
        <v>182</v>
      </c>
      <c r="L256" s="6"/>
    </row>
    <row r="257" spans="1:13" s="16" customFormat="1" ht="31.2" x14ac:dyDescent="0.25">
      <c r="A257" s="106"/>
      <c r="B257" s="35" t="s">
        <v>258</v>
      </c>
      <c r="C257" s="31">
        <v>918</v>
      </c>
      <c r="D257" s="30" t="s">
        <v>6</v>
      </c>
      <c r="E257" s="30" t="s">
        <v>72</v>
      </c>
      <c r="F257" s="30" t="s">
        <v>4</v>
      </c>
      <c r="G257" s="30" t="s">
        <v>89</v>
      </c>
      <c r="H257" s="30" t="s">
        <v>2</v>
      </c>
      <c r="I257" s="30" t="s">
        <v>162</v>
      </c>
      <c r="J257" s="33"/>
      <c r="K257" s="24">
        <f>K258</f>
        <v>0</v>
      </c>
      <c r="L257" s="6"/>
    </row>
    <row r="258" spans="1:13" s="16" customFormat="1" ht="31.2" x14ac:dyDescent="0.25">
      <c r="A258" s="106"/>
      <c r="B258" s="35" t="s">
        <v>117</v>
      </c>
      <c r="C258" s="31">
        <v>918</v>
      </c>
      <c r="D258" s="30" t="s">
        <v>6</v>
      </c>
      <c r="E258" s="30" t="s">
        <v>72</v>
      </c>
      <c r="F258" s="30" t="s">
        <v>4</v>
      </c>
      <c r="G258" s="30" t="s">
        <v>89</v>
      </c>
      <c r="H258" s="30" t="s">
        <v>2</v>
      </c>
      <c r="I258" s="30" t="s">
        <v>162</v>
      </c>
      <c r="J258" s="33" t="s">
        <v>50</v>
      </c>
      <c r="K258" s="24"/>
      <c r="L258" s="44"/>
    </row>
    <row r="259" spans="1:13" s="16" customFormat="1" ht="46.8" x14ac:dyDescent="0.25">
      <c r="A259" s="106"/>
      <c r="B259" s="39" t="s">
        <v>373</v>
      </c>
      <c r="C259" s="31">
        <v>918</v>
      </c>
      <c r="D259" s="30" t="s">
        <v>6</v>
      </c>
      <c r="E259" s="30" t="s">
        <v>72</v>
      </c>
      <c r="F259" s="30" t="s">
        <v>4</v>
      </c>
      <c r="G259" s="31">
        <v>1</v>
      </c>
      <c r="H259" s="30" t="s">
        <v>4</v>
      </c>
      <c r="I259" s="30"/>
      <c r="J259" s="30"/>
      <c r="K259" s="24">
        <f>SUM(K260+K264)</f>
        <v>8878.7000000000007</v>
      </c>
      <c r="L259" s="6"/>
    </row>
    <row r="260" spans="1:13" s="16" customFormat="1" x14ac:dyDescent="0.25">
      <c r="A260" s="106"/>
      <c r="B260" s="28" t="s">
        <v>47</v>
      </c>
      <c r="C260" s="31">
        <v>918</v>
      </c>
      <c r="D260" s="30" t="s">
        <v>6</v>
      </c>
      <c r="E260" s="30" t="s">
        <v>72</v>
      </c>
      <c r="F260" s="30" t="s">
        <v>4</v>
      </c>
      <c r="G260" s="31">
        <v>1</v>
      </c>
      <c r="H260" s="30" t="s">
        <v>4</v>
      </c>
      <c r="I260" s="30" t="s">
        <v>79</v>
      </c>
      <c r="J260" s="30"/>
      <c r="K260" s="24">
        <f>SUM(K261:K263)</f>
        <v>8855.9000000000015</v>
      </c>
      <c r="L260" s="6"/>
    </row>
    <row r="261" spans="1:13" s="16" customFormat="1" ht="31.2" x14ac:dyDescent="0.25">
      <c r="A261" s="106"/>
      <c r="B261" s="28" t="s">
        <v>48</v>
      </c>
      <c r="C261" s="31">
        <v>918</v>
      </c>
      <c r="D261" s="30" t="s">
        <v>6</v>
      </c>
      <c r="E261" s="30" t="s">
        <v>72</v>
      </c>
      <c r="F261" s="30" t="s">
        <v>4</v>
      </c>
      <c r="G261" s="31">
        <v>1</v>
      </c>
      <c r="H261" s="30" t="s">
        <v>4</v>
      </c>
      <c r="I261" s="30" t="s">
        <v>79</v>
      </c>
      <c r="J261" s="30" t="s">
        <v>49</v>
      </c>
      <c r="K261" s="24">
        <v>8791.1</v>
      </c>
      <c r="L261" s="6"/>
    </row>
    <row r="262" spans="1:13" s="16" customFormat="1" ht="31.2" x14ac:dyDescent="0.25">
      <c r="A262" s="106"/>
      <c r="B262" s="28" t="s">
        <v>117</v>
      </c>
      <c r="C262" s="31">
        <v>918</v>
      </c>
      <c r="D262" s="30" t="s">
        <v>6</v>
      </c>
      <c r="E262" s="30" t="s">
        <v>72</v>
      </c>
      <c r="F262" s="30" t="s">
        <v>4</v>
      </c>
      <c r="G262" s="31">
        <v>1</v>
      </c>
      <c r="H262" s="30" t="s">
        <v>4</v>
      </c>
      <c r="I262" s="30" t="s">
        <v>79</v>
      </c>
      <c r="J262" s="30" t="s">
        <v>50</v>
      </c>
      <c r="K262" s="24">
        <v>62.7</v>
      </c>
      <c r="L262" s="6"/>
    </row>
    <row r="263" spans="1:13" s="16" customFormat="1" x14ac:dyDescent="0.25">
      <c r="A263" s="106"/>
      <c r="B263" s="28" t="s">
        <v>51</v>
      </c>
      <c r="C263" s="31">
        <v>918</v>
      </c>
      <c r="D263" s="30" t="s">
        <v>6</v>
      </c>
      <c r="E263" s="30" t="s">
        <v>72</v>
      </c>
      <c r="F263" s="30" t="s">
        <v>4</v>
      </c>
      <c r="G263" s="31">
        <v>1</v>
      </c>
      <c r="H263" s="30" t="s">
        <v>4</v>
      </c>
      <c r="I263" s="30" t="s">
        <v>79</v>
      </c>
      <c r="J263" s="30" t="s">
        <v>52</v>
      </c>
      <c r="K263" s="24">
        <v>2.1</v>
      </c>
      <c r="L263" s="6"/>
    </row>
    <row r="264" spans="1:13" s="16" customFormat="1" x14ac:dyDescent="0.25">
      <c r="A264" s="106"/>
      <c r="B264" s="28" t="s">
        <v>193</v>
      </c>
      <c r="C264" s="29">
        <v>918</v>
      </c>
      <c r="D264" s="30" t="s">
        <v>6</v>
      </c>
      <c r="E264" s="30" t="s">
        <v>72</v>
      </c>
      <c r="F264" s="30" t="s">
        <v>4</v>
      </c>
      <c r="G264" s="31">
        <v>1</v>
      </c>
      <c r="H264" s="30" t="s">
        <v>4</v>
      </c>
      <c r="I264" s="30" t="s">
        <v>192</v>
      </c>
      <c r="J264" s="30"/>
      <c r="K264" s="24">
        <f>SUM(K265)</f>
        <v>22.8</v>
      </c>
      <c r="L264" s="6"/>
    </row>
    <row r="265" spans="1:13" s="16" customFormat="1" ht="31.2" x14ac:dyDescent="0.25">
      <c r="A265" s="106"/>
      <c r="B265" s="28" t="s">
        <v>117</v>
      </c>
      <c r="C265" s="29">
        <v>918</v>
      </c>
      <c r="D265" s="30" t="s">
        <v>6</v>
      </c>
      <c r="E265" s="30" t="s">
        <v>72</v>
      </c>
      <c r="F265" s="30" t="s">
        <v>4</v>
      </c>
      <c r="G265" s="31">
        <v>1</v>
      </c>
      <c r="H265" s="30" t="s">
        <v>4</v>
      </c>
      <c r="I265" s="30" t="s">
        <v>192</v>
      </c>
      <c r="J265" s="30" t="s">
        <v>50</v>
      </c>
      <c r="K265" s="24">
        <v>22.8</v>
      </c>
      <c r="L265" s="6"/>
    </row>
    <row r="266" spans="1:13" s="16" customFormat="1" x14ac:dyDescent="0.25">
      <c r="A266" s="106"/>
      <c r="B266" s="28" t="s">
        <v>39</v>
      </c>
      <c r="C266" s="31">
        <v>918</v>
      </c>
      <c r="D266" s="33" t="s">
        <v>7</v>
      </c>
      <c r="E266" s="30"/>
      <c r="F266" s="30"/>
      <c r="G266" s="31"/>
      <c r="H266" s="30"/>
      <c r="I266" s="30"/>
      <c r="J266" s="30"/>
      <c r="K266" s="24">
        <f>SUM(K267)</f>
        <v>0</v>
      </c>
      <c r="L266" s="6"/>
    </row>
    <row r="267" spans="1:13" s="16" customFormat="1" x14ac:dyDescent="0.25">
      <c r="A267" s="106"/>
      <c r="B267" s="28" t="s">
        <v>220</v>
      </c>
      <c r="C267" s="31">
        <v>918</v>
      </c>
      <c r="D267" s="33" t="s">
        <v>7</v>
      </c>
      <c r="E267" s="30" t="s">
        <v>4</v>
      </c>
      <c r="F267" s="30"/>
      <c r="G267" s="31"/>
      <c r="H267" s="30"/>
      <c r="I267" s="30"/>
      <c r="J267" s="30"/>
      <c r="K267" s="24">
        <f>K268</f>
        <v>0</v>
      </c>
      <c r="L267" s="6"/>
    </row>
    <row r="268" spans="1:13" s="16" customFormat="1" x14ac:dyDescent="0.25">
      <c r="A268" s="106"/>
      <c r="B268" s="35" t="s">
        <v>281</v>
      </c>
      <c r="C268" s="31">
        <v>918</v>
      </c>
      <c r="D268" s="33" t="s">
        <v>7</v>
      </c>
      <c r="E268" s="30" t="s">
        <v>4</v>
      </c>
      <c r="F268" s="30" t="s">
        <v>4</v>
      </c>
      <c r="G268" s="30"/>
      <c r="H268" s="30"/>
      <c r="I268" s="30"/>
      <c r="J268" s="33"/>
      <c r="K268" s="24">
        <f>K269</f>
        <v>0</v>
      </c>
      <c r="L268" s="6"/>
    </row>
    <row r="269" spans="1:13" s="16" customFormat="1" ht="47.25" customHeight="1" x14ac:dyDescent="0.25">
      <c r="A269" s="106"/>
      <c r="B269" s="35" t="s">
        <v>371</v>
      </c>
      <c r="C269" s="31">
        <v>918</v>
      </c>
      <c r="D269" s="33" t="s">
        <v>7</v>
      </c>
      <c r="E269" s="30" t="s">
        <v>4</v>
      </c>
      <c r="F269" s="30" t="s">
        <v>4</v>
      </c>
      <c r="G269" s="30" t="s">
        <v>89</v>
      </c>
      <c r="H269" s="30"/>
      <c r="I269" s="30"/>
      <c r="J269" s="33"/>
      <c r="K269" s="24">
        <f>K270</f>
        <v>0</v>
      </c>
      <c r="L269" s="6"/>
    </row>
    <row r="270" spans="1:13" s="16" customFormat="1" ht="31.2" x14ac:dyDescent="0.25">
      <c r="A270" s="106"/>
      <c r="B270" s="35" t="s">
        <v>372</v>
      </c>
      <c r="C270" s="31">
        <v>918</v>
      </c>
      <c r="D270" s="33" t="s">
        <v>7</v>
      </c>
      <c r="E270" s="30" t="s">
        <v>4</v>
      </c>
      <c r="F270" s="30" t="s">
        <v>4</v>
      </c>
      <c r="G270" s="30" t="s">
        <v>89</v>
      </c>
      <c r="H270" s="30" t="s">
        <v>2</v>
      </c>
      <c r="I270" s="30"/>
      <c r="J270" s="33"/>
      <c r="K270" s="24">
        <f>K271+K273+K275</f>
        <v>0</v>
      </c>
      <c r="L270" s="6"/>
    </row>
    <row r="271" spans="1:13" s="16" customFormat="1" x14ac:dyDescent="0.25">
      <c r="A271" s="106"/>
      <c r="B271" s="28" t="s">
        <v>322</v>
      </c>
      <c r="C271" s="31">
        <v>918</v>
      </c>
      <c r="D271" s="33" t="s">
        <v>7</v>
      </c>
      <c r="E271" s="30" t="s">
        <v>4</v>
      </c>
      <c r="F271" s="30" t="s">
        <v>4</v>
      </c>
      <c r="G271" s="30" t="s">
        <v>89</v>
      </c>
      <c r="H271" s="30" t="s">
        <v>2</v>
      </c>
      <c r="I271" s="30" t="s">
        <v>321</v>
      </c>
      <c r="J271" s="33"/>
      <c r="K271" s="24">
        <f>K272</f>
        <v>0</v>
      </c>
      <c r="L271" s="6"/>
    </row>
    <row r="272" spans="1:13" s="16" customFormat="1" ht="31.2" x14ac:dyDescent="0.25">
      <c r="A272" s="106"/>
      <c r="B272" s="35" t="s">
        <v>75</v>
      </c>
      <c r="C272" s="31">
        <v>918</v>
      </c>
      <c r="D272" s="33" t="s">
        <v>7</v>
      </c>
      <c r="E272" s="30" t="s">
        <v>4</v>
      </c>
      <c r="F272" s="30" t="s">
        <v>4</v>
      </c>
      <c r="G272" s="30" t="s">
        <v>89</v>
      </c>
      <c r="H272" s="30" t="s">
        <v>2</v>
      </c>
      <c r="I272" s="30" t="s">
        <v>321</v>
      </c>
      <c r="J272" s="33" t="s">
        <v>55</v>
      </c>
      <c r="K272" s="24"/>
      <c r="L272" s="44"/>
      <c r="M272" s="45"/>
    </row>
    <row r="273" spans="1:13" s="16" customFormat="1" x14ac:dyDescent="0.25">
      <c r="A273" s="106"/>
      <c r="B273" s="28" t="s">
        <v>317</v>
      </c>
      <c r="C273" s="31">
        <v>918</v>
      </c>
      <c r="D273" s="33" t="s">
        <v>7</v>
      </c>
      <c r="E273" s="30" t="s">
        <v>4</v>
      </c>
      <c r="F273" s="30" t="s">
        <v>4</v>
      </c>
      <c r="G273" s="30" t="s">
        <v>89</v>
      </c>
      <c r="H273" s="30" t="s">
        <v>2</v>
      </c>
      <c r="I273" s="30" t="s">
        <v>318</v>
      </c>
      <c r="J273" s="33"/>
      <c r="K273" s="24">
        <f>K274</f>
        <v>0</v>
      </c>
      <c r="L273" s="6"/>
    </row>
    <row r="274" spans="1:13" s="16" customFormat="1" ht="31.2" x14ac:dyDescent="0.25">
      <c r="A274" s="106"/>
      <c r="B274" s="35" t="s">
        <v>75</v>
      </c>
      <c r="C274" s="31">
        <v>918</v>
      </c>
      <c r="D274" s="33" t="s">
        <v>7</v>
      </c>
      <c r="E274" s="30" t="s">
        <v>4</v>
      </c>
      <c r="F274" s="30" t="s">
        <v>4</v>
      </c>
      <c r="G274" s="30" t="s">
        <v>89</v>
      </c>
      <c r="H274" s="30" t="s">
        <v>2</v>
      </c>
      <c r="I274" s="30" t="s">
        <v>318</v>
      </c>
      <c r="J274" s="33" t="s">
        <v>55</v>
      </c>
      <c r="K274" s="24"/>
      <c r="L274" s="44"/>
      <c r="M274" s="45"/>
    </row>
    <row r="275" spans="1:13" s="16" customFormat="1" ht="31.2" x14ac:dyDescent="0.25">
      <c r="A275" s="106"/>
      <c r="B275" s="28" t="s">
        <v>320</v>
      </c>
      <c r="C275" s="31">
        <v>918</v>
      </c>
      <c r="D275" s="33" t="s">
        <v>7</v>
      </c>
      <c r="E275" s="30" t="s">
        <v>4</v>
      </c>
      <c r="F275" s="30" t="s">
        <v>4</v>
      </c>
      <c r="G275" s="30" t="s">
        <v>89</v>
      </c>
      <c r="H275" s="30" t="s">
        <v>2</v>
      </c>
      <c r="I275" s="30" t="s">
        <v>319</v>
      </c>
      <c r="J275" s="33"/>
      <c r="K275" s="24">
        <f>K276</f>
        <v>0</v>
      </c>
      <c r="L275" s="6"/>
    </row>
    <row r="276" spans="1:13" s="16" customFormat="1" ht="31.2" x14ac:dyDescent="0.25">
      <c r="A276" s="106"/>
      <c r="B276" s="35" t="s">
        <v>75</v>
      </c>
      <c r="C276" s="31">
        <v>918</v>
      </c>
      <c r="D276" s="33" t="s">
        <v>7</v>
      </c>
      <c r="E276" s="30" t="s">
        <v>4</v>
      </c>
      <c r="F276" s="30" t="s">
        <v>4</v>
      </c>
      <c r="G276" s="30" t="s">
        <v>89</v>
      </c>
      <c r="H276" s="30" t="s">
        <v>2</v>
      </c>
      <c r="I276" s="30" t="s">
        <v>319</v>
      </c>
      <c r="J276" s="33" t="s">
        <v>55</v>
      </c>
      <c r="K276" s="24"/>
      <c r="L276" s="44"/>
      <c r="M276" s="45"/>
    </row>
    <row r="277" spans="1:13" s="16" customFormat="1" x14ac:dyDescent="0.25">
      <c r="A277" s="106"/>
      <c r="B277" s="28" t="s">
        <v>18</v>
      </c>
      <c r="C277" s="31">
        <v>918</v>
      </c>
      <c r="D277" s="33" t="s">
        <v>8</v>
      </c>
      <c r="E277" s="30"/>
      <c r="F277" s="30"/>
      <c r="G277" s="31"/>
      <c r="H277" s="30"/>
      <c r="I277" s="30"/>
      <c r="J277" s="30"/>
      <c r="K277" s="24">
        <f>K284+K278</f>
        <v>19880.800000000003</v>
      </c>
      <c r="L277" s="6"/>
    </row>
    <row r="278" spans="1:13" s="16" customFormat="1" x14ac:dyDescent="0.25">
      <c r="A278" s="106"/>
      <c r="B278" s="28" t="s">
        <v>25</v>
      </c>
      <c r="C278" s="31">
        <v>918</v>
      </c>
      <c r="D278" s="33" t="s">
        <v>8</v>
      </c>
      <c r="E278" s="33" t="s">
        <v>4</v>
      </c>
      <c r="F278" s="30"/>
      <c r="G278" s="31"/>
      <c r="H278" s="30"/>
      <c r="I278" s="30"/>
      <c r="J278" s="30"/>
      <c r="K278" s="24">
        <f>K279</f>
        <v>19864.100000000002</v>
      </c>
      <c r="L278" s="44"/>
      <c r="M278" s="45"/>
    </row>
    <row r="279" spans="1:13" s="16" customFormat="1" x14ac:dyDescent="0.25">
      <c r="A279" s="106"/>
      <c r="B279" s="35" t="s">
        <v>281</v>
      </c>
      <c r="C279" s="31">
        <v>918</v>
      </c>
      <c r="D279" s="33" t="s">
        <v>8</v>
      </c>
      <c r="E279" s="33" t="s">
        <v>4</v>
      </c>
      <c r="F279" s="30" t="s">
        <v>4</v>
      </c>
      <c r="G279" s="30"/>
      <c r="H279" s="30"/>
      <c r="I279" s="30"/>
      <c r="J279" s="33"/>
      <c r="K279" s="24">
        <f>K280</f>
        <v>19864.100000000002</v>
      </c>
      <c r="L279" s="44"/>
      <c r="M279" s="45"/>
    </row>
    <row r="280" spans="1:13" s="16" customFormat="1" ht="48.75" customHeight="1" x14ac:dyDescent="0.25">
      <c r="A280" s="106"/>
      <c r="B280" s="35" t="s">
        <v>371</v>
      </c>
      <c r="C280" s="31">
        <v>918</v>
      </c>
      <c r="D280" s="33" t="s">
        <v>8</v>
      </c>
      <c r="E280" s="33" t="s">
        <v>4</v>
      </c>
      <c r="F280" s="30" t="s">
        <v>4</v>
      </c>
      <c r="G280" s="30" t="s">
        <v>89</v>
      </c>
      <c r="H280" s="30"/>
      <c r="I280" s="30"/>
      <c r="J280" s="33"/>
      <c r="K280" s="24">
        <f>K281</f>
        <v>19864.100000000002</v>
      </c>
      <c r="L280" s="44"/>
      <c r="M280" s="45"/>
    </row>
    <row r="281" spans="1:13" s="16" customFormat="1" ht="31.2" x14ac:dyDescent="0.25">
      <c r="A281" s="106"/>
      <c r="B281" s="35" t="s">
        <v>372</v>
      </c>
      <c r="C281" s="31">
        <v>918</v>
      </c>
      <c r="D281" s="33" t="s">
        <v>8</v>
      </c>
      <c r="E281" s="33" t="s">
        <v>4</v>
      </c>
      <c r="F281" s="30" t="s">
        <v>4</v>
      </c>
      <c r="G281" s="30" t="s">
        <v>89</v>
      </c>
      <c r="H281" s="30" t="s">
        <v>2</v>
      </c>
      <c r="I281" s="30"/>
      <c r="J281" s="33"/>
      <c r="K281" s="24">
        <f>K282</f>
        <v>19864.100000000002</v>
      </c>
      <c r="L281" s="44"/>
      <c r="M281" s="45"/>
    </row>
    <row r="282" spans="1:13" s="16" customFormat="1" x14ac:dyDescent="0.25">
      <c r="A282" s="106"/>
      <c r="B282" s="35" t="s">
        <v>392</v>
      </c>
      <c r="C282" s="31">
        <v>918</v>
      </c>
      <c r="D282" s="33" t="s">
        <v>8</v>
      </c>
      <c r="E282" s="33" t="s">
        <v>4</v>
      </c>
      <c r="F282" s="30" t="s">
        <v>4</v>
      </c>
      <c r="G282" s="30" t="s">
        <v>89</v>
      </c>
      <c r="H282" s="30" t="s">
        <v>2</v>
      </c>
      <c r="I282" s="30" t="s">
        <v>370</v>
      </c>
      <c r="J282" s="33"/>
      <c r="K282" s="24">
        <f>K283</f>
        <v>19864.100000000002</v>
      </c>
      <c r="L282" s="44"/>
      <c r="M282" s="45"/>
    </row>
    <row r="283" spans="1:13" s="16" customFormat="1" ht="31.2" x14ac:dyDescent="0.25">
      <c r="A283" s="106"/>
      <c r="B283" s="28" t="s">
        <v>117</v>
      </c>
      <c r="C283" s="31">
        <v>918</v>
      </c>
      <c r="D283" s="33" t="s">
        <v>8</v>
      </c>
      <c r="E283" s="33" t="s">
        <v>4</v>
      </c>
      <c r="F283" s="30" t="s">
        <v>4</v>
      </c>
      <c r="G283" s="30" t="s">
        <v>89</v>
      </c>
      <c r="H283" s="30" t="s">
        <v>2</v>
      </c>
      <c r="I283" s="30" t="s">
        <v>370</v>
      </c>
      <c r="J283" s="33" t="s">
        <v>61</v>
      </c>
      <c r="K283" s="24">
        <f>18672.2+1191.9</f>
        <v>19864.100000000002</v>
      </c>
      <c r="L283" s="44"/>
      <c r="M283" s="45"/>
    </row>
    <row r="284" spans="1:13" s="16" customFormat="1" x14ac:dyDescent="0.25">
      <c r="A284" s="106"/>
      <c r="B284" s="28" t="s">
        <v>194</v>
      </c>
      <c r="C284" s="29">
        <v>918</v>
      </c>
      <c r="D284" s="33" t="s">
        <v>8</v>
      </c>
      <c r="E284" s="33" t="s">
        <v>7</v>
      </c>
      <c r="F284" s="30"/>
      <c r="G284" s="30"/>
      <c r="H284" s="30"/>
      <c r="I284" s="30"/>
      <c r="J284" s="33"/>
      <c r="K284" s="24">
        <f>SUM(K285)</f>
        <v>16.7</v>
      </c>
      <c r="L284" s="6"/>
    </row>
    <row r="285" spans="1:13" s="16" customFormat="1" x14ac:dyDescent="0.25">
      <c r="A285" s="106"/>
      <c r="B285" s="28" t="s">
        <v>266</v>
      </c>
      <c r="C285" s="29">
        <v>918</v>
      </c>
      <c r="D285" s="33" t="s">
        <v>8</v>
      </c>
      <c r="E285" s="33" t="s">
        <v>7</v>
      </c>
      <c r="F285" s="30" t="s">
        <v>4</v>
      </c>
      <c r="G285" s="30"/>
      <c r="H285" s="30"/>
      <c r="I285" s="30"/>
      <c r="J285" s="33"/>
      <c r="K285" s="24">
        <f>SUM(K286)</f>
        <v>16.7</v>
      </c>
      <c r="L285" s="6"/>
    </row>
    <row r="286" spans="1:13" s="16" customFormat="1" ht="48.75" customHeight="1" x14ac:dyDescent="0.25">
      <c r="A286" s="106"/>
      <c r="B286" s="35" t="s">
        <v>371</v>
      </c>
      <c r="C286" s="29">
        <v>918</v>
      </c>
      <c r="D286" s="33" t="s">
        <v>8</v>
      </c>
      <c r="E286" s="33" t="s">
        <v>7</v>
      </c>
      <c r="F286" s="30" t="s">
        <v>4</v>
      </c>
      <c r="G286" s="30" t="s">
        <v>89</v>
      </c>
      <c r="H286" s="30"/>
      <c r="I286" s="30"/>
      <c r="J286" s="33"/>
      <c r="K286" s="24">
        <f>SUM(K287)</f>
        <v>16.7</v>
      </c>
      <c r="L286" s="6"/>
    </row>
    <row r="287" spans="1:13" s="16" customFormat="1" ht="46.8" x14ac:dyDescent="0.25">
      <c r="A287" s="106"/>
      <c r="B287" s="39" t="s">
        <v>373</v>
      </c>
      <c r="C287" s="29">
        <v>918</v>
      </c>
      <c r="D287" s="33" t="s">
        <v>8</v>
      </c>
      <c r="E287" s="33" t="s">
        <v>7</v>
      </c>
      <c r="F287" s="30" t="s">
        <v>4</v>
      </c>
      <c r="G287" s="30" t="s">
        <v>89</v>
      </c>
      <c r="H287" s="30" t="s">
        <v>4</v>
      </c>
      <c r="I287" s="30"/>
      <c r="J287" s="33"/>
      <c r="K287" s="24">
        <f>SUM(K288)</f>
        <v>16.7</v>
      </c>
      <c r="L287" s="6"/>
    </row>
    <row r="288" spans="1:13" s="16" customFormat="1" x14ac:dyDescent="0.25">
      <c r="A288" s="106"/>
      <c r="B288" s="28" t="s">
        <v>196</v>
      </c>
      <c r="C288" s="29">
        <v>918</v>
      </c>
      <c r="D288" s="33" t="s">
        <v>8</v>
      </c>
      <c r="E288" s="33" t="s">
        <v>7</v>
      </c>
      <c r="F288" s="30" t="s">
        <v>4</v>
      </c>
      <c r="G288" s="30" t="s">
        <v>89</v>
      </c>
      <c r="H288" s="30" t="s">
        <v>4</v>
      </c>
      <c r="I288" s="30" t="s">
        <v>195</v>
      </c>
      <c r="J288" s="33"/>
      <c r="K288" s="24">
        <f>SUM(K289)</f>
        <v>16.7</v>
      </c>
      <c r="L288" s="6"/>
    </row>
    <row r="289" spans="1:12" s="16" customFormat="1" ht="31.2" x14ac:dyDescent="0.25">
      <c r="A289" s="106"/>
      <c r="B289" s="28" t="s">
        <v>117</v>
      </c>
      <c r="C289" s="29">
        <v>918</v>
      </c>
      <c r="D289" s="33" t="s">
        <v>8</v>
      </c>
      <c r="E289" s="33" t="s">
        <v>7</v>
      </c>
      <c r="F289" s="30" t="s">
        <v>4</v>
      </c>
      <c r="G289" s="30" t="s">
        <v>89</v>
      </c>
      <c r="H289" s="30" t="s">
        <v>4</v>
      </c>
      <c r="I289" s="30" t="s">
        <v>195</v>
      </c>
      <c r="J289" s="33" t="s">
        <v>50</v>
      </c>
      <c r="K289" s="24">
        <v>16.7</v>
      </c>
      <c r="L289" s="6"/>
    </row>
    <row r="290" spans="1:12" s="16" customFormat="1" ht="31.2" x14ac:dyDescent="0.25">
      <c r="A290" s="108">
        <v>6</v>
      </c>
      <c r="B290" s="28" t="s">
        <v>364</v>
      </c>
      <c r="C290" s="29">
        <v>920</v>
      </c>
      <c r="D290" s="33"/>
      <c r="E290" s="33"/>
      <c r="F290" s="33"/>
      <c r="G290" s="29"/>
      <c r="H290" s="33"/>
      <c r="I290" s="33"/>
      <c r="J290" s="33"/>
      <c r="K290" s="24">
        <f>SUM(K291+K327)</f>
        <v>122303.5</v>
      </c>
      <c r="L290" s="6"/>
    </row>
    <row r="291" spans="1:12" s="16" customFormat="1" x14ac:dyDescent="0.25">
      <c r="A291" s="108"/>
      <c r="B291" s="28" t="s">
        <v>14</v>
      </c>
      <c r="C291" s="29">
        <v>920</v>
      </c>
      <c r="D291" s="33" t="s">
        <v>5</v>
      </c>
      <c r="E291" s="33"/>
      <c r="F291" s="33"/>
      <c r="G291" s="29"/>
      <c r="H291" s="33"/>
      <c r="I291" s="33"/>
      <c r="J291" s="33"/>
      <c r="K291" s="24">
        <f>SUM(K292)</f>
        <v>122216.3</v>
      </c>
      <c r="L291" s="6"/>
    </row>
    <row r="292" spans="1:12" s="16" customFormat="1" ht="31.2" x14ac:dyDescent="0.25">
      <c r="A292" s="108"/>
      <c r="B292" s="28" t="s">
        <v>185</v>
      </c>
      <c r="C292" s="29">
        <v>920</v>
      </c>
      <c r="D292" s="33" t="s">
        <v>5</v>
      </c>
      <c r="E292" s="30" t="s">
        <v>21</v>
      </c>
      <c r="F292" s="33"/>
      <c r="G292" s="29"/>
      <c r="H292" s="33"/>
      <c r="I292" s="33"/>
      <c r="J292" s="33"/>
      <c r="K292" s="24">
        <f>SUM(K293)</f>
        <v>122216.3</v>
      </c>
      <c r="L292" s="6"/>
    </row>
    <row r="293" spans="1:12" s="16" customFormat="1" ht="31.2" x14ac:dyDescent="0.25">
      <c r="A293" s="108"/>
      <c r="B293" s="35" t="s">
        <v>129</v>
      </c>
      <c r="C293" s="29">
        <v>920</v>
      </c>
      <c r="D293" s="33" t="s">
        <v>5</v>
      </c>
      <c r="E293" s="30" t="s">
        <v>21</v>
      </c>
      <c r="F293" s="33" t="s">
        <v>38</v>
      </c>
      <c r="G293" s="29"/>
      <c r="H293" s="33"/>
      <c r="I293" s="33"/>
      <c r="J293" s="33"/>
      <c r="K293" s="24">
        <f>SUM(K294+K315+K321)</f>
        <v>122216.3</v>
      </c>
      <c r="L293" s="6"/>
    </row>
    <row r="294" spans="1:12" s="16" customFormat="1" ht="31.2" x14ac:dyDescent="0.25">
      <c r="A294" s="108"/>
      <c r="B294" s="35" t="s">
        <v>140</v>
      </c>
      <c r="C294" s="29">
        <v>920</v>
      </c>
      <c r="D294" s="33" t="s">
        <v>5</v>
      </c>
      <c r="E294" s="30" t="s">
        <v>21</v>
      </c>
      <c r="F294" s="33" t="s">
        <v>38</v>
      </c>
      <c r="G294" s="29">
        <v>1</v>
      </c>
      <c r="H294" s="33"/>
      <c r="I294" s="33"/>
      <c r="J294" s="33"/>
      <c r="K294" s="24">
        <f>SUM(K295+K304)</f>
        <v>71396.100000000006</v>
      </c>
      <c r="L294" s="6"/>
    </row>
    <row r="295" spans="1:12" s="16" customFormat="1" ht="31.2" x14ac:dyDescent="0.25">
      <c r="A295" s="108"/>
      <c r="B295" s="35" t="s">
        <v>119</v>
      </c>
      <c r="C295" s="29">
        <v>920</v>
      </c>
      <c r="D295" s="33" t="s">
        <v>5</v>
      </c>
      <c r="E295" s="30" t="s">
        <v>21</v>
      </c>
      <c r="F295" s="33" t="s">
        <v>38</v>
      </c>
      <c r="G295" s="29">
        <v>1</v>
      </c>
      <c r="H295" s="33" t="s">
        <v>2</v>
      </c>
      <c r="I295" s="33"/>
      <c r="J295" s="33"/>
      <c r="K295" s="24">
        <f>SUM(K296+K302+K300)</f>
        <v>62600.9</v>
      </c>
      <c r="L295" s="6"/>
    </row>
    <row r="296" spans="1:12" s="16" customFormat="1" ht="46.8" x14ac:dyDescent="0.25">
      <c r="A296" s="108"/>
      <c r="B296" s="35" t="s">
        <v>68</v>
      </c>
      <c r="C296" s="29">
        <v>920</v>
      </c>
      <c r="D296" s="33" t="s">
        <v>5</v>
      </c>
      <c r="E296" s="30" t="s">
        <v>21</v>
      </c>
      <c r="F296" s="33" t="s">
        <v>38</v>
      </c>
      <c r="G296" s="29">
        <v>1</v>
      </c>
      <c r="H296" s="33" t="s">
        <v>2</v>
      </c>
      <c r="I296" s="33" t="s">
        <v>84</v>
      </c>
      <c r="J296" s="33"/>
      <c r="K296" s="24">
        <f t="shared" ref="K296" si="19">SUM(K297:K299)</f>
        <v>53182.600000000006</v>
      </c>
      <c r="L296" s="6"/>
    </row>
    <row r="297" spans="1:12" s="16" customFormat="1" ht="31.2" x14ac:dyDescent="0.25">
      <c r="A297" s="108"/>
      <c r="B297" s="28" t="s">
        <v>48</v>
      </c>
      <c r="C297" s="29">
        <v>920</v>
      </c>
      <c r="D297" s="33" t="s">
        <v>5</v>
      </c>
      <c r="E297" s="30" t="s">
        <v>21</v>
      </c>
      <c r="F297" s="33" t="s">
        <v>38</v>
      </c>
      <c r="G297" s="29">
        <v>1</v>
      </c>
      <c r="H297" s="33" t="s">
        <v>2</v>
      </c>
      <c r="I297" s="33" t="s">
        <v>84</v>
      </c>
      <c r="J297" s="33" t="s">
        <v>49</v>
      </c>
      <c r="K297" s="24">
        <v>45632.800000000003</v>
      </c>
      <c r="L297" s="6"/>
    </row>
    <row r="298" spans="1:12" s="16" customFormat="1" ht="31.2" x14ac:dyDescent="0.25">
      <c r="A298" s="108"/>
      <c r="B298" s="28" t="s">
        <v>117</v>
      </c>
      <c r="C298" s="29">
        <v>920</v>
      </c>
      <c r="D298" s="33" t="s">
        <v>5</v>
      </c>
      <c r="E298" s="30" t="s">
        <v>21</v>
      </c>
      <c r="F298" s="33" t="s">
        <v>38</v>
      </c>
      <c r="G298" s="29">
        <v>1</v>
      </c>
      <c r="H298" s="33" t="s">
        <v>2</v>
      </c>
      <c r="I298" s="33" t="s">
        <v>84</v>
      </c>
      <c r="J298" s="33" t="s">
        <v>50</v>
      </c>
      <c r="K298" s="24">
        <v>7381.8</v>
      </c>
      <c r="L298" s="6"/>
    </row>
    <row r="299" spans="1:12" s="16" customFormat="1" x14ac:dyDescent="0.25">
      <c r="A299" s="108"/>
      <c r="B299" s="28" t="s">
        <v>51</v>
      </c>
      <c r="C299" s="29">
        <v>920</v>
      </c>
      <c r="D299" s="33" t="s">
        <v>5</v>
      </c>
      <c r="E299" s="30" t="s">
        <v>21</v>
      </c>
      <c r="F299" s="33" t="s">
        <v>38</v>
      </c>
      <c r="G299" s="29">
        <v>1</v>
      </c>
      <c r="H299" s="33" t="s">
        <v>2</v>
      </c>
      <c r="I299" s="33" t="s">
        <v>84</v>
      </c>
      <c r="J299" s="33" t="s">
        <v>52</v>
      </c>
      <c r="K299" s="24">
        <v>168</v>
      </c>
      <c r="L299" s="6"/>
    </row>
    <row r="300" spans="1:12" s="16" customFormat="1" x14ac:dyDescent="0.25">
      <c r="A300" s="108"/>
      <c r="B300" s="39" t="s">
        <v>383</v>
      </c>
      <c r="C300" s="29">
        <v>920</v>
      </c>
      <c r="D300" s="33" t="s">
        <v>5</v>
      </c>
      <c r="E300" s="30" t="s">
        <v>21</v>
      </c>
      <c r="F300" s="33" t="s">
        <v>38</v>
      </c>
      <c r="G300" s="29">
        <v>1</v>
      </c>
      <c r="H300" s="33" t="s">
        <v>2</v>
      </c>
      <c r="I300" s="33" t="s">
        <v>138</v>
      </c>
      <c r="J300" s="33"/>
      <c r="K300" s="24">
        <f>SUM(K301)</f>
        <v>728.6</v>
      </c>
      <c r="L300" s="6"/>
    </row>
    <row r="301" spans="1:12" s="16" customFormat="1" ht="31.2" x14ac:dyDescent="0.25">
      <c r="A301" s="108"/>
      <c r="B301" s="28" t="s">
        <v>117</v>
      </c>
      <c r="C301" s="29">
        <v>920</v>
      </c>
      <c r="D301" s="33" t="s">
        <v>5</v>
      </c>
      <c r="E301" s="30" t="s">
        <v>21</v>
      </c>
      <c r="F301" s="33" t="s">
        <v>38</v>
      </c>
      <c r="G301" s="29">
        <v>1</v>
      </c>
      <c r="H301" s="33" t="s">
        <v>2</v>
      </c>
      <c r="I301" s="33" t="s">
        <v>138</v>
      </c>
      <c r="J301" s="33" t="s">
        <v>50</v>
      </c>
      <c r="K301" s="24">
        <v>728.6</v>
      </c>
      <c r="L301" s="6"/>
    </row>
    <row r="302" spans="1:12" s="16" customFormat="1" ht="46.8" x14ac:dyDescent="0.3">
      <c r="A302" s="108"/>
      <c r="B302" s="46" t="s">
        <v>384</v>
      </c>
      <c r="C302" s="29">
        <v>920</v>
      </c>
      <c r="D302" s="33" t="s">
        <v>5</v>
      </c>
      <c r="E302" s="30" t="s">
        <v>21</v>
      </c>
      <c r="F302" s="30" t="s">
        <v>38</v>
      </c>
      <c r="G302" s="30" t="s">
        <v>89</v>
      </c>
      <c r="H302" s="30" t="s">
        <v>2</v>
      </c>
      <c r="I302" s="30" t="s">
        <v>124</v>
      </c>
      <c r="J302" s="33"/>
      <c r="K302" s="24">
        <f>SUM(K303:K303)</f>
        <v>8689.7000000000007</v>
      </c>
      <c r="L302" s="6"/>
    </row>
    <row r="303" spans="1:12" s="16" customFormat="1" ht="31.2" x14ac:dyDescent="0.25">
      <c r="A303" s="108"/>
      <c r="B303" s="28" t="s">
        <v>117</v>
      </c>
      <c r="C303" s="29">
        <v>920</v>
      </c>
      <c r="D303" s="33" t="s">
        <v>5</v>
      </c>
      <c r="E303" s="30" t="s">
        <v>21</v>
      </c>
      <c r="F303" s="30" t="s">
        <v>38</v>
      </c>
      <c r="G303" s="30" t="s">
        <v>89</v>
      </c>
      <c r="H303" s="30" t="s">
        <v>2</v>
      </c>
      <c r="I303" s="30" t="s">
        <v>124</v>
      </c>
      <c r="J303" s="33" t="s">
        <v>50</v>
      </c>
      <c r="K303" s="24">
        <v>8689.7000000000007</v>
      </c>
      <c r="L303" s="6"/>
    </row>
    <row r="304" spans="1:12" s="16" customFormat="1" ht="46.8" x14ac:dyDescent="0.25">
      <c r="A304" s="108"/>
      <c r="B304" s="28" t="s">
        <v>282</v>
      </c>
      <c r="C304" s="29">
        <v>920</v>
      </c>
      <c r="D304" s="33" t="s">
        <v>5</v>
      </c>
      <c r="E304" s="30" t="s">
        <v>21</v>
      </c>
      <c r="F304" s="33" t="s">
        <v>38</v>
      </c>
      <c r="G304" s="29">
        <v>1</v>
      </c>
      <c r="H304" s="33" t="s">
        <v>4</v>
      </c>
      <c r="I304" s="33"/>
      <c r="J304" s="33"/>
      <c r="K304" s="24">
        <f>SUM(K305+K309+K311+K313)</f>
        <v>8795.1999999999989</v>
      </c>
      <c r="L304" s="6"/>
    </row>
    <row r="305" spans="1:13" s="16" customFormat="1" x14ac:dyDescent="0.25">
      <c r="A305" s="108"/>
      <c r="B305" s="28" t="s">
        <v>47</v>
      </c>
      <c r="C305" s="29">
        <v>920</v>
      </c>
      <c r="D305" s="33" t="s">
        <v>5</v>
      </c>
      <c r="E305" s="30" t="s">
        <v>21</v>
      </c>
      <c r="F305" s="33" t="s">
        <v>38</v>
      </c>
      <c r="G305" s="29">
        <v>1</v>
      </c>
      <c r="H305" s="33" t="s">
        <v>4</v>
      </c>
      <c r="I305" s="33" t="s">
        <v>79</v>
      </c>
      <c r="J305" s="33"/>
      <c r="K305" s="24">
        <f>SUM(K306:K308)</f>
        <v>8640.6999999999989</v>
      </c>
      <c r="L305" s="6"/>
      <c r="M305" s="16">
        <v>-0.1</v>
      </c>
    </row>
    <row r="306" spans="1:13" s="16" customFormat="1" ht="31.2" x14ac:dyDescent="0.25">
      <c r="A306" s="108"/>
      <c r="B306" s="28" t="s">
        <v>48</v>
      </c>
      <c r="C306" s="29">
        <v>920</v>
      </c>
      <c r="D306" s="33" t="s">
        <v>5</v>
      </c>
      <c r="E306" s="30" t="s">
        <v>21</v>
      </c>
      <c r="F306" s="33" t="s">
        <v>38</v>
      </c>
      <c r="G306" s="29">
        <v>1</v>
      </c>
      <c r="H306" s="33" t="s">
        <v>4</v>
      </c>
      <c r="I306" s="33" t="s">
        <v>79</v>
      </c>
      <c r="J306" s="33" t="s">
        <v>49</v>
      </c>
      <c r="K306" s="24">
        <v>8328.9</v>
      </c>
      <c r="L306" s="6"/>
    </row>
    <row r="307" spans="1:13" s="16" customFormat="1" ht="31.2" x14ac:dyDescent="0.25">
      <c r="A307" s="108"/>
      <c r="B307" s="28" t="s">
        <v>117</v>
      </c>
      <c r="C307" s="29">
        <v>920</v>
      </c>
      <c r="D307" s="33" t="s">
        <v>5</v>
      </c>
      <c r="E307" s="30" t="s">
        <v>21</v>
      </c>
      <c r="F307" s="33" t="s">
        <v>38</v>
      </c>
      <c r="G307" s="29">
        <v>1</v>
      </c>
      <c r="H307" s="33" t="s">
        <v>4</v>
      </c>
      <c r="I307" s="33" t="s">
        <v>79</v>
      </c>
      <c r="J307" s="33" t="s">
        <v>50</v>
      </c>
      <c r="K307" s="24">
        <v>309.8</v>
      </c>
      <c r="L307" s="6"/>
    </row>
    <row r="308" spans="1:13" s="16" customFormat="1" x14ac:dyDescent="0.25">
      <c r="A308" s="108"/>
      <c r="B308" s="28" t="s">
        <v>51</v>
      </c>
      <c r="C308" s="29">
        <v>920</v>
      </c>
      <c r="D308" s="33" t="s">
        <v>5</v>
      </c>
      <c r="E308" s="30" t="s">
        <v>21</v>
      </c>
      <c r="F308" s="33" t="s">
        <v>38</v>
      </c>
      <c r="G308" s="29">
        <v>1</v>
      </c>
      <c r="H308" s="33" t="s">
        <v>4</v>
      </c>
      <c r="I308" s="33" t="s">
        <v>79</v>
      </c>
      <c r="J308" s="33" t="s">
        <v>52</v>
      </c>
      <c r="K308" s="24">
        <v>2</v>
      </c>
      <c r="L308" s="6"/>
    </row>
    <row r="309" spans="1:13" s="16" customFormat="1" x14ac:dyDescent="0.25">
      <c r="A309" s="108"/>
      <c r="B309" s="28" t="s">
        <v>193</v>
      </c>
      <c r="C309" s="29">
        <v>920</v>
      </c>
      <c r="D309" s="30" t="s">
        <v>5</v>
      </c>
      <c r="E309" s="30" t="s">
        <v>21</v>
      </c>
      <c r="F309" s="30" t="s">
        <v>38</v>
      </c>
      <c r="G309" s="31">
        <v>1</v>
      </c>
      <c r="H309" s="30" t="s">
        <v>4</v>
      </c>
      <c r="I309" s="30" t="s">
        <v>192</v>
      </c>
      <c r="J309" s="30"/>
      <c r="K309" s="24">
        <f>K310</f>
        <v>28.3</v>
      </c>
      <c r="L309" s="6"/>
    </row>
    <row r="310" spans="1:13" s="16" customFormat="1" ht="31.2" x14ac:dyDescent="0.25">
      <c r="A310" s="108"/>
      <c r="B310" s="28" t="s">
        <v>117</v>
      </c>
      <c r="C310" s="29">
        <v>920</v>
      </c>
      <c r="D310" s="30" t="s">
        <v>5</v>
      </c>
      <c r="E310" s="30" t="s">
        <v>21</v>
      </c>
      <c r="F310" s="30" t="s">
        <v>38</v>
      </c>
      <c r="G310" s="31">
        <v>1</v>
      </c>
      <c r="H310" s="30" t="s">
        <v>4</v>
      </c>
      <c r="I310" s="30" t="s">
        <v>192</v>
      </c>
      <c r="J310" s="30" t="s">
        <v>50</v>
      </c>
      <c r="K310" s="24">
        <v>28.3</v>
      </c>
      <c r="L310" s="6"/>
    </row>
    <row r="311" spans="1:13" s="16" customFormat="1" ht="31.2" x14ac:dyDescent="0.25">
      <c r="A311" s="108"/>
      <c r="B311" s="40" t="s">
        <v>200</v>
      </c>
      <c r="C311" s="29">
        <v>920</v>
      </c>
      <c r="D311" s="30" t="s">
        <v>5</v>
      </c>
      <c r="E311" s="30" t="s">
        <v>21</v>
      </c>
      <c r="F311" s="30" t="s">
        <v>38</v>
      </c>
      <c r="G311" s="30" t="s">
        <v>89</v>
      </c>
      <c r="H311" s="30" t="s">
        <v>4</v>
      </c>
      <c r="I311" s="30" t="s">
        <v>199</v>
      </c>
      <c r="J311" s="30"/>
      <c r="K311" s="24">
        <f>K312</f>
        <v>126.2</v>
      </c>
      <c r="L311" s="6"/>
    </row>
    <row r="312" spans="1:13" s="16" customFormat="1" ht="31.2" x14ac:dyDescent="0.25">
      <c r="A312" s="108"/>
      <c r="B312" s="28" t="s">
        <v>117</v>
      </c>
      <c r="C312" s="29">
        <v>920</v>
      </c>
      <c r="D312" s="30" t="s">
        <v>5</v>
      </c>
      <c r="E312" s="30" t="s">
        <v>21</v>
      </c>
      <c r="F312" s="30" t="s">
        <v>38</v>
      </c>
      <c r="G312" s="30" t="s">
        <v>89</v>
      </c>
      <c r="H312" s="30" t="s">
        <v>4</v>
      </c>
      <c r="I312" s="30" t="s">
        <v>199</v>
      </c>
      <c r="J312" s="30" t="s">
        <v>50</v>
      </c>
      <c r="K312" s="24">
        <v>126.2</v>
      </c>
      <c r="L312" s="6"/>
    </row>
    <row r="313" spans="1:13" s="16" customFormat="1" ht="31.2" x14ac:dyDescent="0.25">
      <c r="A313" s="108"/>
      <c r="B313" s="28" t="s">
        <v>197</v>
      </c>
      <c r="C313" s="29">
        <v>920</v>
      </c>
      <c r="D313" s="30" t="s">
        <v>5</v>
      </c>
      <c r="E313" s="30" t="s">
        <v>21</v>
      </c>
      <c r="F313" s="30" t="s">
        <v>38</v>
      </c>
      <c r="G313" s="30" t="s">
        <v>89</v>
      </c>
      <c r="H313" s="30" t="s">
        <v>4</v>
      </c>
      <c r="I313" s="30" t="s">
        <v>198</v>
      </c>
      <c r="J313" s="30"/>
      <c r="K313" s="24">
        <f>K314</f>
        <v>0</v>
      </c>
      <c r="L313" s="6"/>
    </row>
    <row r="314" spans="1:13" s="16" customFormat="1" ht="31.2" x14ac:dyDescent="0.25">
      <c r="A314" s="108"/>
      <c r="B314" s="28" t="s">
        <v>117</v>
      </c>
      <c r="C314" s="29">
        <v>920</v>
      </c>
      <c r="D314" s="30" t="s">
        <v>5</v>
      </c>
      <c r="E314" s="30" t="s">
        <v>21</v>
      </c>
      <c r="F314" s="30" t="s">
        <v>38</v>
      </c>
      <c r="G314" s="30" t="s">
        <v>89</v>
      </c>
      <c r="H314" s="30" t="s">
        <v>4</v>
      </c>
      <c r="I314" s="30" t="s">
        <v>198</v>
      </c>
      <c r="J314" s="30" t="s">
        <v>50</v>
      </c>
      <c r="K314" s="24"/>
      <c r="L314" s="6"/>
    </row>
    <row r="315" spans="1:13" s="16" customFormat="1" x14ac:dyDescent="0.25">
      <c r="A315" s="108"/>
      <c r="B315" s="35" t="s">
        <v>141</v>
      </c>
      <c r="C315" s="29">
        <v>920</v>
      </c>
      <c r="D315" s="33" t="s">
        <v>5</v>
      </c>
      <c r="E315" s="30" t="s">
        <v>21</v>
      </c>
      <c r="F315" s="33" t="s">
        <v>38</v>
      </c>
      <c r="G315" s="29">
        <v>2</v>
      </c>
      <c r="H315" s="33"/>
      <c r="I315" s="33"/>
      <c r="J315" s="33"/>
      <c r="K315" s="24">
        <f>SUM(K316)</f>
        <v>11558.800000000001</v>
      </c>
      <c r="L315" s="6"/>
    </row>
    <row r="316" spans="1:13" s="16" customFormat="1" ht="46.8" x14ac:dyDescent="0.25">
      <c r="A316" s="108"/>
      <c r="B316" s="39" t="s">
        <v>368</v>
      </c>
      <c r="C316" s="29">
        <v>920</v>
      </c>
      <c r="D316" s="33" t="s">
        <v>5</v>
      </c>
      <c r="E316" s="30" t="s">
        <v>21</v>
      </c>
      <c r="F316" s="33" t="s">
        <v>38</v>
      </c>
      <c r="G316" s="29">
        <v>2</v>
      </c>
      <c r="H316" s="33" t="s">
        <v>2</v>
      </c>
      <c r="I316" s="33"/>
      <c r="J316" s="33"/>
      <c r="K316" s="24">
        <f>SUM(K317)</f>
        <v>11558.800000000001</v>
      </c>
      <c r="L316" s="6"/>
    </row>
    <row r="317" spans="1:13" s="16" customFormat="1" ht="46.8" x14ac:dyDescent="0.25">
      <c r="A317" s="108"/>
      <c r="B317" s="28" t="s">
        <v>68</v>
      </c>
      <c r="C317" s="29">
        <v>920</v>
      </c>
      <c r="D317" s="33" t="s">
        <v>5</v>
      </c>
      <c r="E317" s="30" t="s">
        <v>21</v>
      </c>
      <c r="F317" s="33" t="s">
        <v>38</v>
      </c>
      <c r="G317" s="29">
        <v>2</v>
      </c>
      <c r="H317" s="33" t="s">
        <v>2</v>
      </c>
      <c r="I317" s="33" t="s">
        <v>84</v>
      </c>
      <c r="J317" s="33"/>
      <c r="K317" s="24">
        <f>SUM(K318:K320)</f>
        <v>11558.800000000001</v>
      </c>
      <c r="L317" s="6"/>
    </row>
    <row r="318" spans="1:13" s="16" customFormat="1" ht="31.2" x14ac:dyDescent="0.25">
      <c r="A318" s="108"/>
      <c r="B318" s="28" t="s">
        <v>48</v>
      </c>
      <c r="C318" s="29">
        <v>920</v>
      </c>
      <c r="D318" s="33" t="s">
        <v>5</v>
      </c>
      <c r="E318" s="30" t="s">
        <v>21</v>
      </c>
      <c r="F318" s="33" t="s">
        <v>38</v>
      </c>
      <c r="G318" s="29">
        <v>2</v>
      </c>
      <c r="H318" s="33" t="s">
        <v>2</v>
      </c>
      <c r="I318" s="33" t="s">
        <v>84</v>
      </c>
      <c r="J318" s="33" t="s">
        <v>49</v>
      </c>
      <c r="K318" s="24">
        <v>10791.5</v>
      </c>
      <c r="L318" s="6"/>
    </row>
    <row r="319" spans="1:13" s="16" customFormat="1" ht="31.2" x14ac:dyDescent="0.25">
      <c r="A319" s="108"/>
      <c r="B319" s="28" t="s">
        <v>117</v>
      </c>
      <c r="C319" s="29">
        <v>920</v>
      </c>
      <c r="D319" s="33" t="s">
        <v>5</v>
      </c>
      <c r="E319" s="30" t="s">
        <v>21</v>
      </c>
      <c r="F319" s="33" t="s">
        <v>38</v>
      </c>
      <c r="G319" s="29">
        <v>2</v>
      </c>
      <c r="H319" s="33" t="s">
        <v>2</v>
      </c>
      <c r="I319" s="33" t="s">
        <v>84</v>
      </c>
      <c r="J319" s="33" t="s">
        <v>50</v>
      </c>
      <c r="K319" s="24">
        <f>11000.6-10233.3</f>
        <v>767.30000000000109</v>
      </c>
      <c r="L319" s="6"/>
    </row>
    <row r="320" spans="1:13" s="16" customFormat="1" x14ac:dyDescent="0.25">
      <c r="A320" s="108"/>
      <c r="B320" s="28" t="s">
        <v>51</v>
      </c>
      <c r="C320" s="29">
        <v>920</v>
      </c>
      <c r="D320" s="33" t="s">
        <v>5</v>
      </c>
      <c r="E320" s="30" t="s">
        <v>21</v>
      </c>
      <c r="F320" s="33" t="s">
        <v>38</v>
      </c>
      <c r="G320" s="29">
        <v>2</v>
      </c>
      <c r="H320" s="33" t="s">
        <v>2</v>
      </c>
      <c r="I320" s="33" t="s">
        <v>84</v>
      </c>
      <c r="J320" s="33" t="s">
        <v>52</v>
      </c>
      <c r="K320" s="24"/>
      <c r="L320" s="6"/>
    </row>
    <row r="321" spans="1:12" s="16" customFormat="1" x14ac:dyDescent="0.25">
      <c r="A321" s="108"/>
      <c r="B321" s="35" t="s">
        <v>142</v>
      </c>
      <c r="C321" s="29">
        <v>920</v>
      </c>
      <c r="D321" s="33" t="s">
        <v>5</v>
      </c>
      <c r="E321" s="30" t="s">
        <v>21</v>
      </c>
      <c r="F321" s="33" t="s">
        <v>38</v>
      </c>
      <c r="G321" s="29">
        <v>3</v>
      </c>
      <c r="H321" s="33"/>
      <c r="I321" s="33"/>
      <c r="J321" s="33"/>
      <c r="K321" s="24">
        <f t="shared" ref="K321" si="20">SUM(K322)</f>
        <v>39261.399999999994</v>
      </c>
      <c r="L321" s="6"/>
    </row>
    <row r="322" spans="1:12" s="16" customFormat="1" ht="78" x14ac:dyDescent="0.25">
      <c r="A322" s="108"/>
      <c r="B322" s="47" t="s">
        <v>101</v>
      </c>
      <c r="C322" s="29">
        <v>920</v>
      </c>
      <c r="D322" s="33" t="s">
        <v>5</v>
      </c>
      <c r="E322" s="30" t="s">
        <v>21</v>
      </c>
      <c r="F322" s="33" t="s">
        <v>38</v>
      </c>
      <c r="G322" s="29">
        <v>3</v>
      </c>
      <c r="H322" s="33" t="s">
        <v>2</v>
      </c>
      <c r="I322" s="33"/>
      <c r="J322" s="33"/>
      <c r="K322" s="24">
        <f>SUM(K323)</f>
        <v>39261.399999999994</v>
      </c>
      <c r="L322" s="6"/>
    </row>
    <row r="323" spans="1:12" s="16" customFormat="1" ht="46.8" x14ac:dyDescent="0.25">
      <c r="A323" s="108"/>
      <c r="B323" s="28" t="s">
        <v>68</v>
      </c>
      <c r="C323" s="29">
        <v>920</v>
      </c>
      <c r="D323" s="33" t="s">
        <v>5</v>
      </c>
      <c r="E323" s="30" t="s">
        <v>21</v>
      </c>
      <c r="F323" s="33" t="s">
        <v>38</v>
      </c>
      <c r="G323" s="29">
        <v>3</v>
      </c>
      <c r="H323" s="33" t="s">
        <v>2</v>
      </c>
      <c r="I323" s="33" t="s">
        <v>84</v>
      </c>
      <c r="J323" s="33"/>
      <c r="K323" s="24">
        <f>SUM(K324:K326)</f>
        <v>39261.399999999994</v>
      </c>
      <c r="L323" s="6"/>
    </row>
    <row r="324" spans="1:12" s="16" customFormat="1" ht="31.2" x14ac:dyDescent="0.25">
      <c r="A324" s="108"/>
      <c r="B324" s="28" t="s">
        <v>48</v>
      </c>
      <c r="C324" s="29">
        <v>920</v>
      </c>
      <c r="D324" s="33" t="s">
        <v>5</v>
      </c>
      <c r="E324" s="30" t="s">
        <v>21</v>
      </c>
      <c r="F324" s="33" t="s">
        <v>38</v>
      </c>
      <c r="G324" s="29">
        <v>3</v>
      </c>
      <c r="H324" s="33" t="s">
        <v>2</v>
      </c>
      <c r="I324" s="33" t="s">
        <v>84</v>
      </c>
      <c r="J324" s="33" t="s">
        <v>49</v>
      </c>
      <c r="K324" s="24">
        <v>27537.1</v>
      </c>
      <c r="L324" s="6"/>
    </row>
    <row r="325" spans="1:12" s="16" customFormat="1" ht="31.2" x14ac:dyDescent="0.25">
      <c r="A325" s="108"/>
      <c r="B325" s="28" t="s">
        <v>117</v>
      </c>
      <c r="C325" s="29">
        <v>920</v>
      </c>
      <c r="D325" s="33" t="s">
        <v>5</v>
      </c>
      <c r="E325" s="30" t="s">
        <v>21</v>
      </c>
      <c r="F325" s="33" t="s">
        <v>38</v>
      </c>
      <c r="G325" s="29">
        <v>3</v>
      </c>
      <c r="H325" s="33" t="s">
        <v>2</v>
      </c>
      <c r="I325" s="33" t="s">
        <v>84</v>
      </c>
      <c r="J325" s="33" t="s">
        <v>50</v>
      </c>
      <c r="K325" s="24">
        <f>37838-26170.9</f>
        <v>11667.099999999999</v>
      </c>
      <c r="L325" s="6"/>
    </row>
    <row r="326" spans="1:12" s="16" customFormat="1" x14ac:dyDescent="0.25">
      <c r="A326" s="108"/>
      <c r="B326" s="28" t="s">
        <v>51</v>
      </c>
      <c r="C326" s="29">
        <v>920</v>
      </c>
      <c r="D326" s="33" t="s">
        <v>5</v>
      </c>
      <c r="E326" s="30" t="s">
        <v>21</v>
      </c>
      <c r="F326" s="33" t="s">
        <v>38</v>
      </c>
      <c r="G326" s="29">
        <v>3</v>
      </c>
      <c r="H326" s="33" t="s">
        <v>2</v>
      </c>
      <c r="I326" s="33" t="s">
        <v>84</v>
      </c>
      <c r="J326" s="33" t="s">
        <v>52</v>
      </c>
      <c r="K326" s="24">
        <v>57.2</v>
      </c>
      <c r="L326" s="6"/>
    </row>
    <row r="327" spans="1:12" s="16" customFormat="1" x14ac:dyDescent="0.25">
      <c r="A327" s="108"/>
      <c r="B327" s="28" t="s">
        <v>18</v>
      </c>
      <c r="C327" s="29">
        <v>920</v>
      </c>
      <c r="D327" s="30" t="s">
        <v>8</v>
      </c>
      <c r="E327" s="30"/>
      <c r="F327" s="30"/>
      <c r="G327" s="30"/>
      <c r="H327" s="30"/>
      <c r="I327" s="30"/>
      <c r="J327" s="30"/>
      <c r="K327" s="24">
        <f t="shared" ref="K327:K332" si="21">SUM(K328)</f>
        <v>87.2</v>
      </c>
      <c r="L327" s="6"/>
    </row>
    <row r="328" spans="1:12" s="16" customFormat="1" x14ac:dyDescent="0.25">
      <c r="A328" s="108"/>
      <c r="B328" s="28" t="s">
        <v>194</v>
      </c>
      <c r="C328" s="29">
        <v>920</v>
      </c>
      <c r="D328" s="30" t="s">
        <v>8</v>
      </c>
      <c r="E328" s="30" t="s">
        <v>7</v>
      </c>
      <c r="F328" s="30"/>
      <c r="G328" s="30"/>
      <c r="H328" s="30"/>
      <c r="I328" s="30"/>
      <c r="J328" s="33"/>
      <c r="K328" s="24">
        <f t="shared" si="21"/>
        <v>87.2</v>
      </c>
      <c r="L328" s="6"/>
    </row>
    <row r="329" spans="1:12" s="16" customFormat="1" ht="31.2" x14ac:dyDescent="0.25">
      <c r="A329" s="108"/>
      <c r="B329" s="28" t="s">
        <v>129</v>
      </c>
      <c r="C329" s="29">
        <v>920</v>
      </c>
      <c r="D329" s="30" t="s">
        <v>8</v>
      </c>
      <c r="E329" s="30" t="s">
        <v>7</v>
      </c>
      <c r="F329" s="30" t="s">
        <v>38</v>
      </c>
      <c r="G329" s="30"/>
      <c r="H329" s="30"/>
      <c r="I329" s="30"/>
      <c r="J329" s="33"/>
      <c r="K329" s="24">
        <f t="shared" si="21"/>
        <v>87.2</v>
      </c>
      <c r="L329" s="6"/>
    </row>
    <row r="330" spans="1:12" s="16" customFormat="1" ht="31.2" x14ac:dyDescent="0.25">
      <c r="A330" s="108"/>
      <c r="B330" s="35" t="s">
        <v>140</v>
      </c>
      <c r="C330" s="29">
        <v>920</v>
      </c>
      <c r="D330" s="30" t="s">
        <v>8</v>
      </c>
      <c r="E330" s="30" t="s">
        <v>7</v>
      </c>
      <c r="F330" s="30" t="s">
        <v>38</v>
      </c>
      <c r="G330" s="30" t="s">
        <v>89</v>
      </c>
      <c r="H330" s="30"/>
      <c r="I330" s="30"/>
      <c r="J330" s="33"/>
      <c r="K330" s="24">
        <f t="shared" si="21"/>
        <v>87.2</v>
      </c>
      <c r="L330" s="6"/>
    </row>
    <row r="331" spans="1:12" s="16" customFormat="1" ht="46.8" x14ac:dyDescent="0.25">
      <c r="A331" s="108"/>
      <c r="B331" s="28" t="s">
        <v>282</v>
      </c>
      <c r="C331" s="29">
        <v>920</v>
      </c>
      <c r="D331" s="30" t="s">
        <v>8</v>
      </c>
      <c r="E331" s="30" t="s">
        <v>7</v>
      </c>
      <c r="F331" s="30" t="s">
        <v>38</v>
      </c>
      <c r="G331" s="30" t="s">
        <v>89</v>
      </c>
      <c r="H331" s="30" t="s">
        <v>4</v>
      </c>
      <c r="I331" s="30"/>
      <c r="J331" s="33"/>
      <c r="K331" s="24">
        <f t="shared" si="21"/>
        <v>87.2</v>
      </c>
      <c r="L331" s="6"/>
    </row>
    <row r="332" spans="1:12" s="16" customFormat="1" x14ac:dyDescent="0.25">
      <c r="A332" s="108"/>
      <c r="B332" s="28" t="s">
        <v>196</v>
      </c>
      <c r="C332" s="29">
        <v>920</v>
      </c>
      <c r="D332" s="30" t="s">
        <v>8</v>
      </c>
      <c r="E332" s="30" t="s">
        <v>7</v>
      </c>
      <c r="F332" s="30" t="s">
        <v>38</v>
      </c>
      <c r="G332" s="30" t="s">
        <v>89</v>
      </c>
      <c r="H332" s="30" t="s">
        <v>4</v>
      </c>
      <c r="I332" s="30" t="s">
        <v>195</v>
      </c>
      <c r="J332" s="33"/>
      <c r="K332" s="24">
        <f t="shared" si="21"/>
        <v>87.2</v>
      </c>
      <c r="L332" s="6"/>
    </row>
    <row r="333" spans="1:12" s="16" customFormat="1" ht="31.2" x14ac:dyDescent="0.25">
      <c r="A333" s="108"/>
      <c r="B333" s="28" t="s">
        <v>117</v>
      </c>
      <c r="C333" s="29">
        <v>920</v>
      </c>
      <c r="D333" s="30" t="s">
        <v>8</v>
      </c>
      <c r="E333" s="30" t="s">
        <v>7</v>
      </c>
      <c r="F333" s="30" t="s">
        <v>38</v>
      </c>
      <c r="G333" s="30" t="s">
        <v>89</v>
      </c>
      <c r="H333" s="30" t="s">
        <v>4</v>
      </c>
      <c r="I333" s="30" t="s">
        <v>195</v>
      </c>
      <c r="J333" s="33" t="s">
        <v>50</v>
      </c>
      <c r="K333" s="24">
        <v>87.2</v>
      </c>
      <c r="L333" s="6">
        <v>0.1</v>
      </c>
    </row>
    <row r="334" spans="1:12" s="16" customFormat="1" ht="31.2" x14ac:dyDescent="0.25">
      <c r="A334" s="102">
        <v>7</v>
      </c>
      <c r="B334" s="28" t="s">
        <v>283</v>
      </c>
      <c r="C334" s="29">
        <v>921</v>
      </c>
      <c r="D334" s="33"/>
      <c r="E334" s="33"/>
      <c r="F334" s="33"/>
      <c r="G334" s="29"/>
      <c r="H334" s="33"/>
      <c r="I334" s="33"/>
      <c r="J334" s="33"/>
      <c r="K334" s="24">
        <f>SUM(K335+K359+K352)</f>
        <v>138597.70000000001</v>
      </c>
      <c r="L334" s="6"/>
    </row>
    <row r="335" spans="1:12" s="16" customFormat="1" x14ac:dyDescent="0.25">
      <c r="A335" s="103"/>
      <c r="B335" s="28" t="s">
        <v>1</v>
      </c>
      <c r="C335" s="29">
        <v>921</v>
      </c>
      <c r="D335" s="33" t="s">
        <v>2</v>
      </c>
      <c r="E335" s="33"/>
      <c r="F335" s="33"/>
      <c r="G335" s="29"/>
      <c r="H335" s="33"/>
      <c r="I335" s="33"/>
      <c r="J335" s="33"/>
      <c r="K335" s="24">
        <f t="shared" ref="K335" si="22">SUM(K336)</f>
        <v>40613.199999999997</v>
      </c>
      <c r="L335" s="6"/>
    </row>
    <row r="336" spans="1:12" s="16" customFormat="1" x14ac:dyDescent="0.25">
      <c r="A336" s="103"/>
      <c r="B336" s="28" t="s">
        <v>9</v>
      </c>
      <c r="C336" s="29">
        <v>921</v>
      </c>
      <c r="D336" s="33" t="s">
        <v>2</v>
      </c>
      <c r="E336" s="33" t="s">
        <v>38</v>
      </c>
      <c r="F336" s="33"/>
      <c r="G336" s="29"/>
      <c r="H336" s="33"/>
      <c r="I336" s="33"/>
      <c r="J336" s="33"/>
      <c r="K336" s="24">
        <f>SUM(K337)</f>
        <v>40613.199999999997</v>
      </c>
      <c r="L336" s="6"/>
    </row>
    <row r="337" spans="1:12" s="16" customFormat="1" x14ac:dyDescent="0.25">
      <c r="A337" s="103"/>
      <c r="B337" s="35" t="s">
        <v>143</v>
      </c>
      <c r="C337" s="29">
        <v>921</v>
      </c>
      <c r="D337" s="33" t="s">
        <v>2</v>
      </c>
      <c r="E337" s="33" t="s">
        <v>38</v>
      </c>
      <c r="F337" s="33" t="s">
        <v>91</v>
      </c>
      <c r="G337" s="29"/>
      <c r="H337" s="33"/>
      <c r="I337" s="33"/>
      <c r="J337" s="33"/>
      <c r="K337" s="24">
        <f>K338</f>
        <v>40613.199999999997</v>
      </c>
      <c r="L337" s="6"/>
    </row>
    <row r="338" spans="1:12" s="16" customFormat="1" ht="46.8" x14ac:dyDescent="0.25">
      <c r="A338" s="103"/>
      <c r="B338" s="35" t="s">
        <v>278</v>
      </c>
      <c r="C338" s="29">
        <v>921</v>
      </c>
      <c r="D338" s="33" t="s">
        <v>2</v>
      </c>
      <c r="E338" s="33" t="s">
        <v>38</v>
      </c>
      <c r="F338" s="33" t="s">
        <v>91</v>
      </c>
      <c r="G338" s="29">
        <v>1</v>
      </c>
      <c r="H338" s="33"/>
      <c r="I338" s="33"/>
      <c r="J338" s="33"/>
      <c r="K338" s="24">
        <f>SUM(K339+K342+K349)</f>
        <v>40613.199999999997</v>
      </c>
      <c r="L338" s="6"/>
    </row>
    <row r="339" spans="1:12" s="16" customFormat="1" x14ac:dyDescent="0.25">
      <c r="A339" s="103"/>
      <c r="B339" s="35" t="s">
        <v>357</v>
      </c>
      <c r="C339" s="29">
        <v>921</v>
      </c>
      <c r="D339" s="33" t="s">
        <v>2</v>
      </c>
      <c r="E339" s="33" t="s">
        <v>38</v>
      </c>
      <c r="F339" s="33" t="s">
        <v>91</v>
      </c>
      <c r="G339" s="29">
        <v>1</v>
      </c>
      <c r="H339" s="33" t="s">
        <v>2</v>
      </c>
      <c r="I339" s="33"/>
      <c r="J339" s="33"/>
      <c r="K339" s="24">
        <f>SUM(K340)</f>
        <v>21430.400000000001</v>
      </c>
      <c r="L339" s="6"/>
    </row>
    <row r="340" spans="1:12" s="16" customFormat="1" ht="46.8" x14ac:dyDescent="0.25">
      <c r="A340" s="103"/>
      <c r="B340" s="35" t="s">
        <v>68</v>
      </c>
      <c r="C340" s="29">
        <v>921</v>
      </c>
      <c r="D340" s="33" t="s">
        <v>2</v>
      </c>
      <c r="E340" s="33" t="s">
        <v>38</v>
      </c>
      <c r="F340" s="33" t="s">
        <v>91</v>
      </c>
      <c r="G340" s="29">
        <v>1</v>
      </c>
      <c r="H340" s="33" t="s">
        <v>2</v>
      </c>
      <c r="I340" s="33" t="s">
        <v>84</v>
      </c>
      <c r="J340" s="33"/>
      <c r="K340" s="24">
        <f>SUM(K341:K341)</f>
        <v>21430.400000000001</v>
      </c>
      <c r="L340" s="6"/>
    </row>
    <row r="341" spans="1:12" s="16" customFormat="1" ht="31.2" x14ac:dyDescent="0.25">
      <c r="A341" s="103"/>
      <c r="B341" s="37" t="s">
        <v>60</v>
      </c>
      <c r="C341" s="29">
        <v>921</v>
      </c>
      <c r="D341" s="33" t="s">
        <v>2</v>
      </c>
      <c r="E341" s="33" t="s">
        <v>38</v>
      </c>
      <c r="F341" s="33" t="s">
        <v>91</v>
      </c>
      <c r="G341" s="29">
        <v>1</v>
      </c>
      <c r="H341" s="33" t="s">
        <v>2</v>
      </c>
      <c r="I341" s="33" t="s">
        <v>84</v>
      </c>
      <c r="J341" s="33" t="s">
        <v>61</v>
      </c>
      <c r="K341" s="24">
        <v>21430.400000000001</v>
      </c>
      <c r="L341" s="6"/>
    </row>
    <row r="342" spans="1:12" s="16" customFormat="1" ht="46.8" x14ac:dyDescent="0.25">
      <c r="A342" s="103"/>
      <c r="B342" s="35" t="s">
        <v>284</v>
      </c>
      <c r="C342" s="29">
        <v>921</v>
      </c>
      <c r="D342" s="33" t="s">
        <v>2</v>
      </c>
      <c r="E342" s="33" t="s">
        <v>38</v>
      </c>
      <c r="F342" s="33" t="s">
        <v>91</v>
      </c>
      <c r="G342" s="29">
        <v>1</v>
      </c>
      <c r="H342" s="33" t="s">
        <v>4</v>
      </c>
      <c r="I342" s="33"/>
      <c r="J342" s="33"/>
      <c r="K342" s="24">
        <f>SUM(K343+K347)</f>
        <v>19088.100000000002</v>
      </c>
      <c r="L342" s="6"/>
    </row>
    <row r="343" spans="1:12" s="16" customFormat="1" x14ac:dyDescent="0.25">
      <c r="A343" s="103"/>
      <c r="B343" s="28" t="s">
        <v>47</v>
      </c>
      <c r="C343" s="29">
        <v>921</v>
      </c>
      <c r="D343" s="33" t="s">
        <v>2</v>
      </c>
      <c r="E343" s="33" t="s">
        <v>38</v>
      </c>
      <c r="F343" s="33" t="s">
        <v>91</v>
      </c>
      <c r="G343" s="29">
        <v>1</v>
      </c>
      <c r="H343" s="33" t="s">
        <v>4</v>
      </c>
      <c r="I343" s="33" t="s">
        <v>79</v>
      </c>
      <c r="J343" s="33"/>
      <c r="K343" s="24">
        <f>SUM(K344:K346)</f>
        <v>19018.100000000002</v>
      </c>
      <c r="L343" s="6"/>
    </row>
    <row r="344" spans="1:12" s="16" customFormat="1" ht="31.2" x14ac:dyDescent="0.25">
      <c r="A344" s="103"/>
      <c r="B344" s="28" t="s">
        <v>48</v>
      </c>
      <c r="C344" s="29">
        <v>921</v>
      </c>
      <c r="D344" s="33" t="s">
        <v>2</v>
      </c>
      <c r="E344" s="33" t="s">
        <v>38</v>
      </c>
      <c r="F344" s="33" t="s">
        <v>91</v>
      </c>
      <c r="G344" s="29">
        <v>1</v>
      </c>
      <c r="H344" s="33" t="s">
        <v>4</v>
      </c>
      <c r="I344" s="33" t="s">
        <v>79</v>
      </c>
      <c r="J344" s="33" t="s">
        <v>49</v>
      </c>
      <c r="K344" s="24">
        <v>18894.2</v>
      </c>
      <c r="L344" s="6"/>
    </row>
    <row r="345" spans="1:12" s="16" customFormat="1" ht="31.2" x14ac:dyDescent="0.25">
      <c r="A345" s="103"/>
      <c r="B345" s="28" t="s">
        <v>117</v>
      </c>
      <c r="C345" s="29">
        <v>921</v>
      </c>
      <c r="D345" s="33" t="s">
        <v>2</v>
      </c>
      <c r="E345" s="33" t="s">
        <v>38</v>
      </c>
      <c r="F345" s="33" t="s">
        <v>91</v>
      </c>
      <c r="G345" s="29">
        <v>1</v>
      </c>
      <c r="H345" s="33" t="s">
        <v>4</v>
      </c>
      <c r="I345" s="33" t="s">
        <v>79</v>
      </c>
      <c r="J345" s="33" t="s">
        <v>50</v>
      </c>
      <c r="K345" s="24">
        <f>18041-17917.1</f>
        <v>123.90000000000146</v>
      </c>
      <c r="L345" s="6"/>
    </row>
    <row r="346" spans="1:12" s="16" customFormat="1" x14ac:dyDescent="0.25">
      <c r="A346" s="103"/>
      <c r="B346" s="28" t="s">
        <v>51</v>
      </c>
      <c r="C346" s="29">
        <v>921</v>
      </c>
      <c r="D346" s="33" t="s">
        <v>2</v>
      </c>
      <c r="E346" s="33" t="s">
        <v>38</v>
      </c>
      <c r="F346" s="33" t="s">
        <v>91</v>
      </c>
      <c r="G346" s="29">
        <v>1</v>
      </c>
      <c r="H346" s="33" t="s">
        <v>4</v>
      </c>
      <c r="I346" s="33" t="s">
        <v>79</v>
      </c>
      <c r="J346" s="33" t="s">
        <v>52</v>
      </c>
      <c r="K346" s="24"/>
      <c r="L346" s="6"/>
    </row>
    <row r="347" spans="1:12" s="16" customFormat="1" x14ac:dyDescent="0.25">
      <c r="A347" s="103"/>
      <c r="B347" s="28" t="s">
        <v>193</v>
      </c>
      <c r="C347" s="29">
        <v>921</v>
      </c>
      <c r="D347" s="30" t="s">
        <v>2</v>
      </c>
      <c r="E347" s="30" t="s">
        <v>38</v>
      </c>
      <c r="F347" s="30" t="s">
        <v>91</v>
      </c>
      <c r="G347" s="31">
        <v>1</v>
      </c>
      <c r="H347" s="30" t="s">
        <v>4</v>
      </c>
      <c r="I347" s="30" t="s">
        <v>192</v>
      </c>
      <c r="J347" s="30"/>
      <c r="K347" s="24">
        <f>SUM(K348)</f>
        <v>70</v>
      </c>
      <c r="L347" s="6"/>
    </row>
    <row r="348" spans="1:12" s="16" customFormat="1" ht="31.2" x14ac:dyDescent="0.25">
      <c r="A348" s="103"/>
      <c r="B348" s="28" t="s">
        <v>117</v>
      </c>
      <c r="C348" s="29">
        <v>921</v>
      </c>
      <c r="D348" s="30" t="s">
        <v>2</v>
      </c>
      <c r="E348" s="30" t="s">
        <v>38</v>
      </c>
      <c r="F348" s="30" t="s">
        <v>91</v>
      </c>
      <c r="G348" s="31">
        <v>1</v>
      </c>
      <c r="H348" s="30" t="s">
        <v>4</v>
      </c>
      <c r="I348" s="30" t="s">
        <v>192</v>
      </c>
      <c r="J348" s="30" t="s">
        <v>50</v>
      </c>
      <c r="K348" s="24">
        <v>70</v>
      </c>
      <c r="L348" s="6"/>
    </row>
    <row r="349" spans="1:12" s="16" customFormat="1" ht="31.2" x14ac:dyDescent="0.25">
      <c r="A349" s="103"/>
      <c r="B349" s="39" t="s">
        <v>183</v>
      </c>
      <c r="C349" s="29">
        <v>921</v>
      </c>
      <c r="D349" s="33" t="s">
        <v>2</v>
      </c>
      <c r="E349" s="33" t="s">
        <v>38</v>
      </c>
      <c r="F349" s="30" t="s">
        <v>91</v>
      </c>
      <c r="G349" s="30" t="s">
        <v>89</v>
      </c>
      <c r="H349" s="30" t="s">
        <v>6</v>
      </c>
      <c r="I349" s="30"/>
      <c r="J349" s="30"/>
      <c r="K349" s="24">
        <f>K350</f>
        <v>94.7</v>
      </c>
      <c r="L349" s="6"/>
    </row>
    <row r="350" spans="1:12" s="16" customFormat="1" ht="46.8" x14ac:dyDescent="0.25">
      <c r="A350" s="103"/>
      <c r="B350" s="28" t="s">
        <v>240</v>
      </c>
      <c r="C350" s="29">
        <v>921</v>
      </c>
      <c r="D350" s="33" t="s">
        <v>2</v>
      </c>
      <c r="E350" s="33" t="s">
        <v>38</v>
      </c>
      <c r="F350" s="30" t="s">
        <v>91</v>
      </c>
      <c r="G350" s="30" t="s">
        <v>89</v>
      </c>
      <c r="H350" s="30" t="s">
        <v>6</v>
      </c>
      <c r="I350" s="30" t="s">
        <v>232</v>
      </c>
      <c r="J350" s="30"/>
      <c r="K350" s="24">
        <f>K351</f>
        <v>94.7</v>
      </c>
      <c r="L350" s="6"/>
    </row>
    <row r="351" spans="1:12" s="16" customFormat="1" ht="31.2" x14ac:dyDescent="0.25">
      <c r="A351" s="103"/>
      <c r="B351" s="28" t="s">
        <v>117</v>
      </c>
      <c r="C351" s="29">
        <v>921</v>
      </c>
      <c r="D351" s="33" t="s">
        <v>2</v>
      </c>
      <c r="E351" s="33" t="s">
        <v>38</v>
      </c>
      <c r="F351" s="30" t="s">
        <v>91</v>
      </c>
      <c r="G351" s="30" t="s">
        <v>89</v>
      </c>
      <c r="H351" s="30" t="s">
        <v>6</v>
      </c>
      <c r="I351" s="30" t="s">
        <v>232</v>
      </c>
      <c r="J351" s="30" t="s">
        <v>50</v>
      </c>
      <c r="K351" s="24">
        <v>94.7</v>
      </c>
      <c r="L351" s="6"/>
    </row>
    <row r="352" spans="1:12" s="16" customFormat="1" x14ac:dyDescent="0.25">
      <c r="A352" s="103"/>
      <c r="B352" s="28" t="s">
        <v>18</v>
      </c>
      <c r="C352" s="29">
        <v>921</v>
      </c>
      <c r="D352" s="30" t="s">
        <v>8</v>
      </c>
      <c r="E352" s="30"/>
      <c r="F352" s="30"/>
      <c r="G352" s="30"/>
      <c r="H352" s="30"/>
      <c r="I352" s="30"/>
      <c r="J352" s="30"/>
      <c r="K352" s="24">
        <f t="shared" ref="K352:K357" si="23">SUM(K353)</f>
        <v>21</v>
      </c>
      <c r="L352" s="6"/>
    </row>
    <row r="353" spans="1:12" s="16" customFormat="1" x14ac:dyDescent="0.25">
      <c r="A353" s="103"/>
      <c r="B353" s="28" t="s">
        <v>194</v>
      </c>
      <c r="C353" s="29">
        <v>921</v>
      </c>
      <c r="D353" s="30" t="s">
        <v>8</v>
      </c>
      <c r="E353" s="30" t="s">
        <v>7</v>
      </c>
      <c r="F353" s="30"/>
      <c r="G353" s="30"/>
      <c r="H353" s="30"/>
      <c r="I353" s="30"/>
      <c r="J353" s="33"/>
      <c r="K353" s="24">
        <f t="shared" si="23"/>
        <v>21</v>
      </c>
      <c r="L353" s="6"/>
    </row>
    <row r="354" spans="1:12" s="16" customFormat="1" x14ac:dyDescent="0.25">
      <c r="A354" s="103"/>
      <c r="B354" s="35" t="s">
        <v>143</v>
      </c>
      <c r="C354" s="29">
        <v>921</v>
      </c>
      <c r="D354" s="30" t="s">
        <v>8</v>
      </c>
      <c r="E354" s="30" t="s">
        <v>7</v>
      </c>
      <c r="F354" s="30" t="s">
        <v>91</v>
      </c>
      <c r="G354" s="30"/>
      <c r="H354" s="30"/>
      <c r="I354" s="30"/>
      <c r="J354" s="33"/>
      <c r="K354" s="24">
        <f t="shared" si="23"/>
        <v>21</v>
      </c>
      <c r="L354" s="6"/>
    </row>
    <row r="355" spans="1:12" s="16" customFormat="1" ht="46.8" x14ac:dyDescent="0.25">
      <c r="A355" s="103"/>
      <c r="B355" s="35" t="s">
        <v>278</v>
      </c>
      <c r="C355" s="29">
        <v>921</v>
      </c>
      <c r="D355" s="30" t="s">
        <v>8</v>
      </c>
      <c r="E355" s="30" t="s">
        <v>7</v>
      </c>
      <c r="F355" s="30" t="s">
        <v>91</v>
      </c>
      <c r="G355" s="31">
        <v>1</v>
      </c>
      <c r="H355" s="30"/>
      <c r="I355" s="30"/>
      <c r="J355" s="30"/>
      <c r="K355" s="24">
        <f t="shared" si="23"/>
        <v>21</v>
      </c>
      <c r="L355" s="6"/>
    </row>
    <row r="356" spans="1:12" s="16" customFormat="1" ht="46.8" x14ac:dyDescent="0.25">
      <c r="A356" s="103"/>
      <c r="B356" s="35" t="s">
        <v>284</v>
      </c>
      <c r="C356" s="29">
        <v>921</v>
      </c>
      <c r="D356" s="30" t="s">
        <v>8</v>
      </c>
      <c r="E356" s="30" t="s">
        <v>7</v>
      </c>
      <c r="F356" s="30" t="s">
        <v>91</v>
      </c>
      <c r="G356" s="31">
        <v>1</v>
      </c>
      <c r="H356" s="30" t="s">
        <v>4</v>
      </c>
      <c r="I356" s="30"/>
      <c r="J356" s="30"/>
      <c r="K356" s="24">
        <f t="shared" si="23"/>
        <v>21</v>
      </c>
      <c r="L356" s="6"/>
    </row>
    <row r="357" spans="1:12" s="16" customFormat="1" x14ac:dyDescent="0.25">
      <c r="A357" s="103"/>
      <c r="B357" s="28" t="s">
        <v>196</v>
      </c>
      <c r="C357" s="29">
        <v>921</v>
      </c>
      <c r="D357" s="30" t="s">
        <v>8</v>
      </c>
      <c r="E357" s="30" t="s">
        <v>7</v>
      </c>
      <c r="F357" s="30" t="s">
        <v>91</v>
      </c>
      <c r="G357" s="30" t="s">
        <v>89</v>
      </c>
      <c r="H357" s="30" t="s">
        <v>4</v>
      </c>
      <c r="I357" s="30" t="s">
        <v>195</v>
      </c>
      <c r="J357" s="33"/>
      <c r="K357" s="24">
        <f t="shared" si="23"/>
        <v>21</v>
      </c>
      <c r="L357" s="6"/>
    </row>
    <row r="358" spans="1:12" s="16" customFormat="1" ht="31.2" x14ac:dyDescent="0.25">
      <c r="A358" s="103"/>
      <c r="B358" s="28" t="s">
        <v>117</v>
      </c>
      <c r="C358" s="29">
        <v>921</v>
      </c>
      <c r="D358" s="30" t="s">
        <v>8</v>
      </c>
      <c r="E358" s="30" t="s">
        <v>7</v>
      </c>
      <c r="F358" s="30" t="s">
        <v>91</v>
      </c>
      <c r="G358" s="30" t="s">
        <v>89</v>
      </c>
      <c r="H358" s="30" t="s">
        <v>4</v>
      </c>
      <c r="I358" s="30" t="s">
        <v>195</v>
      </c>
      <c r="J358" s="33" t="s">
        <v>50</v>
      </c>
      <c r="K358" s="24">
        <v>21</v>
      </c>
      <c r="L358" s="6"/>
    </row>
    <row r="359" spans="1:12" s="16" customFormat="1" x14ac:dyDescent="0.25">
      <c r="A359" s="103"/>
      <c r="B359" s="28" t="s">
        <v>20</v>
      </c>
      <c r="C359" s="29">
        <v>921</v>
      </c>
      <c r="D359" s="33" t="s">
        <v>21</v>
      </c>
      <c r="E359" s="33"/>
      <c r="F359" s="33"/>
      <c r="G359" s="29"/>
      <c r="H359" s="33"/>
      <c r="I359" s="33"/>
      <c r="J359" s="33"/>
      <c r="K359" s="24">
        <f t="shared" ref="K359:K362" si="24">SUM(K360)</f>
        <v>97963.5</v>
      </c>
      <c r="L359" s="6"/>
    </row>
    <row r="360" spans="1:12" s="16" customFormat="1" x14ac:dyDescent="0.25">
      <c r="A360" s="103"/>
      <c r="B360" s="28" t="s">
        <v>27</v>
      </c>
      <c r="C360" s="29">
        <v>921</v>
      </c>
      <c r="D360" s="33" t="s">
        <v>21</v>
      </c>
      <c r="E360" s="33" t="s">
        <v>6</v>
      </c>
      <c r="F360" s="30"/>
      <c r="G360" s="30"/>
      <c r="H360" s="30"/>
      <c r="I360" s="30"/>
      <c r="J360" s="30"/>
      <c r="K360" s="24">
        <f>SUM(K361)</f>
        <v>97963.5</v>
      </c>
      <c r="L360" s="6"/>
    </row>
    <row r="361" spans="1:12" s="16" customFormat="1" x14ac:dyDescent="0.25">
      <c r="A361" s="103"/>
      <c r="B361" s="35" t="s">
        <v>143</v>
      </c>
      <c r="C361" s="29">
        <v>921</v>
      </c>
      <c r="D361" s="33" t="s">
        <v>21</v>
      </c>
      <c r="E361" s="33" t="s">
        <v>6</v>
      </c>
      <c r="F361" s="30" t="s">
        <v>91</v>
      </c>
      <c r="G361" s="30"/>
      <c r="H361" s="30"/>
      <c r="I361" s="30"/>
      <c r="J361" s="30"/>
      <c r="K361" s="24">
        <f>SUM(K362)</f>
        <v>97963.5</v>
      </c>
      <c r="L361" s="6"/>
    </row>
    <row r="362" spans="1:12" s="16" customFormat="1" ht="46.8" x14ac:dyDescent="0.25">
      <c r="A362" s="103"/>
      <c r="B362" s="35" t="s">
        <v>278</v>
      </c>
      <c r="C362" s="29">
        <v>921</v>
      </c>
      <c r="D362" s="33" t="s">
        <v>21</v>
      </c>
      <c r="E362" s="33" t="s">
        <v>6</v>
      </c>
      <c r="F362" s="30" t="s">
        <v>91</v>
      </c>
      <c r="G362" s="30" t="s">
        <v>89</v>
      </c>
      <c r="H362" s="30"/>
      <c r="I362" s="30"/>
      <c r="J362" s="30"/>
      <c r="K362" s="24">
        <f t="shared" si="24"/>
        <v>97963.5</v>
      </c>
      <c r="L362" s="6"/>
    </row>
    <row r="363" spans="1:12" s="16" customFormat="1" ht="31.2" x14ac:dyDescent="0.25">
      <c r="A363" s="103"/>
      <c r="B363" s="39" t="s">
        <v>183</v>
      </c>
      <c r="C363" s="29">
        <v>921</v>
      </c>
      <c r="D363" s="33" t="s">
        <v>21</v>
      </c>
      <c r="E363" s="33" t="s">
        <v>6</v>
      </c>
      <c r="F363" s="30" t="s">
        <v>91</v>
      </c>
      <c r="G363" s="30" t="s">
        <v>89</v>
      </c>
      <c r="H363" s="30" t="s">
        <v>6</v>
      </c>
      <c r="I363" s="30"/>
      <c r="J363" s="30"/>
      <c r="K363" s="24">
        <f>SUM(K364+K367)</f>
        <v>97963.5</v>
      </c>
      <c r="L363" s="6"/>
    </row>
    <row r="364" spans="1:12" s="16" customFormat="1" ht="46.8" x14ac:dyDescent="0.25">
      <c r="A364" s="103"/>
      <c r="B364" s="28" t="s">
        <v>240</v>
      </c>
      <c r="C364" s="29">
        <v>921</v>
      </c>
      <c r="D364" s="33" t="s">
        <v>21</v>
      </c>
      <c r="E364" s="33" t="s">
        <v>6</v>
      </c>
      <c r="F364" s="30" t="s">
        <v>91</v>
      </c>
      <c r="G364" s="30" t="s">
        <v>89</v>
      </c>
      <c r="H364" s="30" t="s">
        <v>6</v>
      </c>
      <c r="I364" s="30" t="s">
        <v>232</v>
      </c>
      <c r="J364" s="30"/>
      <c r="K364" s="24">
        <f>SUM(K365:K366)</f>
        <v>80675.8</v>
      </c>
      <c r="L364" s="6"/>
    </row>
    <row r="365" spans="1:12" s="16" customFormat="1" ht="31.2" x14ac:dyDescent="0.25">
      <c r="A365" s="103"/>
      <c r="B365" s="28" t="s">
        <v>117</v>
      </c>
      <c r="C365" s="29">
        <v>921</v>
      </c>
      <c r="D365" s="33" t="s">
        <v>21</v>
      </c>
      <c r="E365" s="33" t="s">
        <v>6</v>
      </c>
      <c r="F365" s="30" t="s">
        <v>91</v>
      </c>
      <c r="G365" s="30" t="s">
        <v>89</v>
      </c>
      <c r="H365" s="30" t="s">
        <v>6</v>
      </c>
      <c r="I365" s="30" t="s">
        <v>232</v>
      </c>
      <c r="J365" s="30" t="s">
        <v>50</v>
      </c>
      <c r="K365" s="24"/>
      <c r="L365" s="6"/>
    </row>
    <row r="366" spans="1:12" s="16" customFormat="1" ht="31.2" x14ac:dyDescent="0.25">
      <c r="A366" s="103"/>
      <c r="B366" s="28" t="s">
        <v>75</v>
      </c>
      <c r="C366" s="29">
        <v>921</v>
      </c>
      <c r="D366" s="33" t="s">
        <v>21</v>
      </c>
      <c r="E366" s="33" t="s">
        <v>6</v>
      </c>
      <c r="F366" s="30" t="s">
        <v>91</v>
      </c>
      <c r="G366" s="30" t="s">
        <v>89</v>
      </c>
      <c r="H366" s="30" t="s">
        <v>6</v>
      </c>
      <c r="I366" s="30" t="s">
        <v>232</v>
      </c>
      <c r="J366" s="30" t="s">
        <v>55</v>
      </c>
      <c r="K366" s="24">
        <v>80675.8</v>
      </c>
      <c r="L366" s="6"/>
    </row>
    <row r="367" spans="1:12" s="16" customFormat="1" ht="46.8" x14ac:dyDescent="0.25">
      <c r="A367" s="48"/>
      <c r="B367" s="28" t="s">
        <v>240</v>
      </c>
      <c r="C367" s="29">
        <v>921</v>
      </c>
      <c r="D367" s="33" t="s">
        <v>21</v>
      </c>
      <c r="E367" s="33" t="s">
        <v>6</v>
      </c>
      <c r="F367" s="30" t="s">
        <v>91</v>
      </c>
      <c r="G367" s="30" t="s">
        <v>89</v>
      </c>
      <c r="H367" s="30" t="s">
        <v>6</v>
      </c>
      <c r="I367" s="30" t="s">
        <v>323</v>
      </c>
      <c r="J367" s="30"/>
      <c r="K367" s="24">
        <f>SUM(K368)</f>
        <v>17287.7</v>
      </c>
      <c r="L367" s="6"/>
    </row>
    <row r="368" spans="1:12" s="16" customFormat="1" ht="31.2" x14ac:dyDescent="0.25">
      <c r="A368" s="48"/>
      <c r="B368" s="28" t="s">
        <v>75</v>
      </c>
      <c r="C368" s="29">
        <v>921</v>
      </c>
      <c r="D368" s="33" t="s">
        <v>21</v>
      </c>
      <c r="E368" s="33" t="s">
        <v>6</v>
      </c>
      <c r="F368" s="30" t="s">
        <v>91</v>
      </c>
      <c r="G368" s="30" t="s">
        <v>89</v>
      </c>
      <c r="H368" s="30" t="s">
        <v>6</v>
      </c>
      <c r="I368" s="30" t="s">
        <v>323</v>
      </c>
      <c r="J368" s="30" t="s">
        <v>55</v>
      </c>
      <c r="K368" s="24">
        <v>17287.7</v>
      </c>
      <c r="L368" s="6"/>
    </row>
    <row r="369" spans="1:12" s="16" customFormat="1" ht="31.2" x14ac:dyDescent="0.25">
      <c r="A369" s="102">
        <v>8</v>
      </c>
      <c r="B369" s="28" t="s">
        <v>285</v>
      </c>
      <c r="C369" s="29">
        <v>923</v>
      </c>
      <c r="D369" s="33"/>
      <c r="E369" s="33"/>
      <c r="F369" s="30"/>
      <c r="G369" s="30"/>
      <c r="H369" s="30"/>
      <c r="I369" s="30"/>
      <c r="J369" s="33"/>
      <c r="K369" s="24">
        <f>K370+K406</f>
        <v>141195</v>
      </c>
      <c r="L369" s="6"/>
    </row>
    <row r="370" spans="1:12" s="16" customFormat="1" x14ac:dyDescent="0.25">
      <c r="A370" s="103"/>
      <c r="B370" s="28" t="s">
        <v>39</v>
      </c>
      <c r="C370" s="29">
        <v>923</v>
      </c>
      <c r="D370" s="33" t="s">
        <v>7</v>
      </c>
      <c r="E370" s="33"/>
      <c r="F370" s="30"/>
      <c r="G370" s="30"/>
      <c r="H370" s="30"/>
      <c r="I370" s="30"/>
      <c r="J370" s="33"/>
      <c r="K370" s="24">
        <f>K371+K377</f>
        <v>141069</v>
      </c>
      <c r="L370" s="6"/>
    </row>
    <row r="371" spans="1:12" s="16" customFormat="1" x14ac:dyDescent="0.25">
      <c r="A371" s="103"/>
      <c r="B371" s="49" t="s">
        <v>220</v>
      </c>
      <c r="C371" s="29">
        <v>923</v>
      </c>
      <c r="D371" s="33" t="s">
        <v>7</v>
      </c>
      <c r="E371" s="33" t="s">
        <v>4</v>
      </c>
      <c r="F371" s="30"/>
      <c r="G371" s="30"/>
      <c r="H371" s="30"/>
      <c r="I371" s="30"/>
      <c r="J371" s="33"/>
      <c r="K371" s="24">
        <f>K372</f>
        <v>1500</v>
      </c>
      <c r="L371" s="6"/>
    </row>
    <row r="372" spans="1:12" s="16" customFormat="1" x14ac:dyDescent="0.25">
      <c r="A372" s="103"/>
      <c r="B372" s="49" t="s">
        <v>286</v>
      </c>
      <c r="C372" s="29">
        <v>923</v>
      </c>
      <c r="D372" s="33" t="s">
        <v>7</v>
      </c>
      <c r="E372" s="33" t="s">
        <v>4</v>
      </c>
      <c r="F372" s="30" t="s">
        <v>28</v>
      </c>
      <c r="G372" s="30"/>
      <c r="H372" s="30"/>
      <c r="I372" s="30"/>
      <c r="J372" s="33"/>
      <c r="K372" s="24">
        <f>K373</f>
        <v>1500</v>
      </c>
      <c r="L372" s="6"/>
    </row>
    <row r="373" spans="1:12" s="16" customFormat="1" x14ac:dyDescent="0.25">
      <c r="A373" s="103"/>
      <c r="B373" s="50" t="s">
        <v>377</v>
      </c>
      <c r="C373" s="29">
        <v>923</v>
      </c>
      <c r="D373" s="33" t="s">
        <v>7</v>
      </c>
      <c r="E373" s="33" t="s">
        <v>4</v>
      </c>
      <c r="F373" s="30" t="s">
        <v>28</v>
      </c>
      <c r="G373" s="30" t="s">
        <v>93</v>
      </c>
      <c r="H373" s="30"/>
      <c r="I373" s="30"/>
      <c r="J373" s="33"/>
      <c r="K373" s="24">
        <f>K374</f>
        <v>1500</v>
      </c>
      <c r="L373" s="6"/>
    </row>
    <row r="374" spans="1:12" s="16" customFormat="1" x14ac:dyDescent="0.25">
      <c r="A374" s="103"/>
      <c r="B374" s="50" t="s">
        <v>363</v>
      </c>
      <c r="C374" s="29">
        <v>923</v>
      </c>
      <c r="D374" s="33" t="s">
        <v>7</v>
      </c>
      <c r="E374" s="33" t="s">
        <v>4</v>
      </c>
      <c r="F374" s="30" t="s">
        <v>28</v>
      </c>
      <c r="G374" s="30" t="s">
        <v>93</v>
      </c>
      <c r="H374" s="30" t="s">
        <v>2</v>
      </c>
      <c r="I374" s="30"/>
      <c r="J374" s="33"/>
      <c r="K374" s="24">
        <f>K375</f>
        <v>1500</v>
      </c>
      <c r="L374" s="6"/>
    </row>
    <row r="375" spans="1:12" s="16" customFormat="1" ht="31.2" x14ac:dyDescent="0.25">
      <c r="A375" s="103"/>
      <c r="B375" s="50" t="s">
        <v>376</v>
      </c>
      <c r="C375" s="29">
        <v>923</v>
      </c>
      <c r="D375" s="33" t="s">
        <v>7</v>
      </c>
      <c r="E375" s="33" t="s">
        <v>4</v>
      </c>
      <c r="F375" s="30" t="s">
        <v>28</v>
      </c>
      <c r="G375" s="30" t="s">
        <v>93</v>
      </c>
      <c r="H375" s="30" t="s">
        <v>2</v>
      </c>
      <c r="I375" s="30" t="s">
        <v>361</v>
      </c>
      <c r="J375" s="33"/>
      <c r="K375" s="24">
        <f>K376</f>
        <v>1500</v>
      </c>
      <c r="L375" s="6"/>
    </row>
    <row r="376" spans="1:12" s="16" customFormat="1" ht="31.2" x14ac:dyDescent="0.25">
      <c r="A376" s="103"/>
      <c r="B376" s="50" t="s">
        <v>117</v>
      </c>
      <c r="C376" s="29">
        <v>923</v>
      </c>
      <c r="D376" s="33" t="s">
        <v>7</v>
      </c>
      <c r="E376" s="33" t="s">
        <v>4</v>
      </c>
      <c r="F376" s="30" t="s">
        <v>28</v>
      </c>
      <c r="G376" s="30" t="s">
        <v>93</v>
      </c>
      <c r="H376" s="30" t="s">
        <v>2</v>
      </c>
      <c r="I376" s="30" t="s">
        <v>361</v>
      </c>
      <c r="J376" s="33" t="s">
        <v>50</v>
      </c>
      <c r="K376" s="24">
        <v>1500</v>
      </c>
      <c r="L376" s="6"/>
    </row>
    <row r="377" spans="1:12" s="16" customFormat="1" x14ac:dyDescent="0.25">
      <c r="A377" s="103"/>
      <c r="B377" s="28" t="s">
        <v>131</v>
      </c>
      <c r="C377" s="29">
        <v>923</v>
      </c>
      <c r="D377" s="33" t="s">
        <v>7</v>
      </c>
      <c r="E377" s="33" t="s">
        <v>7</v>
      </c>
      <c r="F377" s="30"/>
      <c r="G377" s="30"/>
      <c r="H377" s="30"/>
      <c r="I377" s="30"/>
      <c r="J377" s="33"/>
      <c r="K377" s="24">
        <f>K378</f>
        <v>139569</v>
      </c>
      <c r="L377" s="6"/>
    </row>
    <row r="378" spans="1:12" s="16" customFormat="1" x14ac:dyDescent="0.25">
      <c r="A378" s="103"/>
      <c r="B378" s="35" t="s">
        <v>286</v>
      </c>
      <c r="C378" s="29">
        <v>923</v>
      </c>
      <c r="D378" s="33" t="s">
        <v>7</v>
      </c>
      <c r="E378" s="33" t="s">
        <v>7</v>
      </c>
      <c r="F378" s="30" t="s">
        <v>28</v>
      </c>
      <c r="G378" s="30"/>
      <c r="H378" s="30"/>
      <c r="I378" s="30"/>
      <c r="J378" s="33"/>
      <c r="K378" s="24">
        <f>K379+K402</f>
        <v>139569</v>
      </c>
      <c r="L378" s="6"/>
    </row>
    <row r="379" spans="1:12" s="16" customFormat="1" ht="31.2" x14ac:dyDescent="0.25">
      <c r="A379" s="103"/>
      <c r="B379" s="28" t="s">
        <v>362</v>
      </c>
      <c r="C379" s="29">
        <v>923</v>
      </c>
      <c r="D379" s="33" t="s">
        <v>7</v>
      </c>
      <c r="E379" s="33" t="s">
        <v>7</v>
      </c>
      <c r="F379" s="30" t="s">
        <v>28</v>
      </c>
      <c r="G379" s="30" t="s">
        <v>89</v>
      </c>
      <c r="H379" s="30"/>
      <c r="I379" s="30"/>
      <c r="J379" s="33"/>
      <c r="K379" s="24">
        <f>K391+K380+K399</f>
        <v>128794</v>
      </c>
      <c r="L379" s="6"/>
    </row>
    <row r="380" spans="1:12" s="16" customFormat="1" ht="46.8" x14ac:dyDescent="0.25">
      <c r="A380" s="103"/>
      <c r="B380" s="35" t="s">
        <v>291</v>
      </c>
      <c r="C380" s="29">
        <v>923</v>
      </c>
      <c r="D380" s="33" t="s">
        <v>7</v>
      </c>
      <c r="E380" s="33" t="s">
        <v>7</v>
      </c>
      <c r="F380" s="30" t="s">
        <v>28</v>
      </c>
      <c r="G380" s="31">
        <v>1</v>
      </c>
      <c r="H380" s="30" t="s">
        <v>2</v>
      </c>
      <c r="I380" s="30"/>
      <c r="J380" s="30"/>
      <c r="K380" s="24">
        <f>SUM(K383+K381+K386+K389)</f>
        <v>4170.5999999999995</v>
      </c>
      <c r="L380" s="6"/>
    </row>
    <row r="381" spans="1:12" s="16" customFormat="1" ht="93.6" x14ac:dyDescent="0.25">
      <c r="A381" s="103"/>
      <c r="B381" s="49" t="s">
        <v>245</v>
      </c>
      <c r="C381" s="29">
        <v>923</v>
      </c>
      <c r="D381" s="33" t="s">
        <v>7</v>
      </c>
      <c r="E381" s="33" t="s">
        <v>7</v>
      </c>
      <c r="F381" s="30" t="s">
        <v>28</v>
      </c>
      <c r="G381" s="30" t="s">
        <v>89</v>
      </c>
      <c r="H381" s="30" t="s">
        <v>2</v>
      </c>
      <c r="I381" s="33" t="s">
        <v>118</v>
      </c>
      <c r="J381" s="33"/>
      <c r="K381" s="24">
        <f>SUM(K382:K382)</f>
        <v>252</v>
      </c>
      <c r="L381" s="6"/>
    </row>
    <row r="382" spans="1:12" s="16" customFormat="1" ht="31.2" x14ac:dyDescent="0.25">
      <c r="A382" s="103"/>
      <c r="B382" s="49" t="s">
        <v>48</v>
      </c>
      <c r="C382" s="29">
        <v>923</v>
      </c>
      <c r="D382" s="33" t="s">
        <v>7</v>
      </c>
      <c r="E382" s="33" t="s">
        <v>7</v>
      </c>
      <c r="F382" s="30" t="s">
        <v>28</v>
      </c>
      <c r="G382" s="30" t="s">
        <v>89</v>
      </c>
      <c r="H382" s="30" t="s">
        <v>2</v>
      </c>
      <c r="I382" s="33" t="s">
        <v>118</v>
      </c>
      <c r="J382" s="33" t="s">
        <v>49</v>
      </c>
      <c r="K382" s="24">
        <v>252</v>
      </c>
      <c r="L382" s="6"/>
    </row>
    <row r="383" spans="1:12" s="16" customFormat="1" ht="46.8" x14ac:dyDescent="0.25">
      <c r="A383" s="103"/>
      <c r="B383" s="28" t="s">
        <v>154</v>
      </c>
      <c r="C383" s="29">
        <v>923</v>
      </c>
      <c r="D383" s="33" t="s">
        <v>7</v>
      </c>
      <c r="E383" s="33" t="s">
        <v>7</v>
      </c>
      <c r="F383" s="30" t="s">
        <v>28</v>
      </c>
      <c r="G383" s="30" t="s">
        <v>89</v>
      </c>
      <c r="H383" s="30" t="s">
        <v>2</v>
      </c>
      <c r="I383" s="30" t="s">
        <v>155</v>
      </c>
      <c r="J383" s="33"/>
      <c r="K383" s="24">
        <f>SUM(K384:K385)</f>
        <v>1959.2</v>
      </c>
      <c r="L383" s="6"/>
    </row>
    <row r="384" spans="1:12" s="16" customFormat="1" ht="46.8" x14ac:dyDescent="0.25">
      <c r="A384" s="103"/>
      <c r="B384" s="28" t="s">
        <v>116</v>
      </c>
      <c r="C384" s="29">
        <v>923</v>
      </c>
      <c r="D384" s="33" t="s">
        <v>7</v>
      </c>
      <c r="E384" s="33" t="s">
        <v>7</v>
      </c>
      <c r="F384" s="30" t="s">
        <v>28</v>
      </c>
      <c r="G384" s="30" t="s">
        <v>89</v>
      </c>
      <c r="H384" s="30" t="s">
        <v>2</v>
      </c>
      <c r="I384" s="30" t="s">
        <v>155</v>
      </c>
      <c r="J384" s="33" t="s">
        <v>49</v>
      </c>
      <c r="K384" s="24">
        <v>1821.5</v>
      </c>
      <c r="L384" s="6"/>
    </row>
    <row r="385" spans="1:12" s="16" customFormat="1" ht="31.2" x14ac:dyDescent="0.25">
      <c r="A385" s="103"/>
      <c r="B385" s="28" t="s">
        <v>117</v>
      </c>
      <c r="C385" s="29">
        <v>923</v>
      </c>
      <c r="D385" s="33" t="s">
        <v>7</v>
      </c>
      <c r="E385" s="33" t="s">
        <v>7</v>
      </c>
      <c r="F385" s="30" t="s">
        <v>28</v>
      </c>
      <c r="G385" s="30" t="s">
        <v>89</v>
      </c>
      <c r="H385" s="30" t="s">
        <v>2</v>
      </c>
      <c r="I385" s="30" t="s">
        <v>155</v>
      </c>
      <c r="J385" s="33" t="s">
        <v>50</v>
      </c>
      <c r="K385" s="24">
        <v>137.69999999999999</v>
      </c>
      <c r="L385" s="6"/>
    </row>
    <row r="386" spans="1:12" s="16" customFormat="1" ht="93.6" x14ac:dyDescent="0.25">
      <c r="A386" s="103"/>
      <c r="B386" s="36" t="s">
        <v>161</v>
      </c>
      <c r="C386" s="29">
        <v>923</v>
      </c>
      <c r="D386" s="33" t="s">
        <v>7</v>
      </c>
      <c r="E386" s="33" t="s">
        <v>7</v>
      </c>
      <c r="F386" s="30" t="s">
        <v>28</v>
      </c>
      <c r="G386" s="31">
        <v>1</v>
      </c>
      <c r="H386" s="30" t="s">
        <v>2</v>
      </c>
      <c r="I386" s="30" t="s">
        <v>81</v>
      </c>
      <c r="J386" s="30"/>
      <c r="K386" s="24">
        <f>SUM(K387:K388)</f>
        <v>979.7</v>
      </c>
      <c r="L386" s="6"/>
    </row>
    <row r="387" spans="1:12" s="16" customFormat="1" ht="46.8" x14ac:dyDescent="0.25">
      <c r="A387" s="103"/>
      <c r="B387" s="28" t="s">
        <v>116</v>
      </c>
      <c r="C387" s="29">
        <v>923</v>
      </c>
      <c r="D387" s="33" t="s">
        <v>7</v>
      </c>
      <c r="E387" s="33" t="s">
        <v>7</v>
      </c>
      <c r="F387" s="30" t="s">
        <v>28</v>
      </c>
      <c r="G387" s="31">
        <v>1</v>
      </c>
      <c r="H387" s="30" t="s">
        <v>2</v>
      </c>
      <c r="I387" s="30" t="s">
        <v>81</v>
      </c>
      <c r="J387" s="30" t="s">
        <v>49</v>
      </c>
      <c r="K387" s="24">
        <v>892.5</v>
      </c>
      <c r="L387" s="6"/>
    </row>
    <row r="388" spans="1:12" s="16" customFormat="1" ht="31.2" x14ac:dyDescent="0.25">
      <c r="A388" s="103"/>
      <c r="B388" s="28" t="s">
        <v>117</v>
      </c>
      <c r="C388" s="29">
        <v>923</v>
      </c>
      <c r="D388" s="33" t="s">
        <v>7</v>
      </c>
      <c r="E388" s="33" t="s">
        <v>7</v>
      </c>
      <c r="F388" s="30" t="s">
        <v>28</v>
      </c>
      <c r="G388" s="31">
        <v>1</v>
      </c>
      <c r="H388" s="30" t="s">
        <v>2</v>
      </c>
      <c r="I388" s="30" t="s">
        <v>81</v>
      </c>
      <c r="J388" s="30" t="s">
        <v>50</v>
      </c>
      <c r="K388" s="24">
        <v>87.2</v>
      </c>
      <c r="L388" s="6"/>
    </row>
    <row r="389" spans="1:12" s="16" customFormat="1" ht="140.4" x14ac:dyDescent="0.25">
      <c r="A389" s="103"/>
      <c r="B389" s="49" t="s">
        <v>390</v>
      </c>
      <c r="C389" s="29">
        <v>923</v>
      </c>
      <c r="D389" s="33" t="s">
        <v>7</v>
      </c>
      <c r="E389" s="33" t="s">
        <v>7</v>
      </c>
      <c r="F389" s="30" t="s">
        <v>28</v>
      </c>
      <c r="G389" s="31">
        <v>1</v>
      </c>
      <c r="H389" s="30" t="s">
        <v>2</v>
      </c>
      <c r="I389" s="30" t="s">
        <v>324</v>
      </c>
      <c r="J389" s="30"/>
      <c r="K389" s="24">
        <f>SUM(K390)</f>
        <v>979.7</v>
      </c>
      <c r="L389" s="6"/>
    </row>
    <row r="390" spans="1:12" s="16" customFormat="1" ht="46.8" x14ac:dyDescent="0.25">
      <c r="A390" s="103"/>
      <c r="B390" s="28" t="s">
        <v>116</v>
      </c>
      <c r="C390" s="29">
        <v>923</v>
      </c>
      <c r="D390" s="33" t="s">
        <v>7</v>
      </c>
      <c r="E390" s="33" t="s">
        <v>7</v>
      </c>
      <c r="F390" s="30" t="s">
        <v>28</v>
      </c>
      <c r="G390" s="31">
        <v>1</v>
      </c>
      <c r="H390" s="30" t="s">
        <v>2</v>
      </c>
      <c r="I390" s="30" t="s">
        <v>324</v>
      </c>
      <c r="J390" s="30" t="s">
        <v>49</v>
      </c>
      <c r="K390" s="24">
        <v>979.7</v>
      </c>
      <c r="L390" s="6"/>
    </row>
    <row r="391" spans="1:12" s="16" customFormat="1" x14ac:dyDescent="0.25">
      <c r="A391" s="103"/>
      <c r="B391" s="28" t="s">
        <v>132</v>
      </c>
      <c r="C391" s="29">
        <v>923</v>
      </c>
      <c r="D391" s="33" t="s">
        <v>7</v>
      </c>
      <c r="E391" s="33" t="s">
        <v>7</v>
      </c>
      <c r="F391" s="30" t="s">
        <v>28</v>
      </c>
      <c r="G391" s="30" t="s">
        <v>89</v>
      </c>
      <c r="H391" s="30" t="s">
        <v>4</v>
      </c>
      <c r="I391" s="30"/>
      <c r="J391" s="33"/>
      <c r="K391" s="24">
        <f>K392+K395+K397</f>
        <v>15737.599999999999</v>
      </c>
      <c r="L391" s="6"/>
    </row>
    <row r="392" spans="1:12" s="16" customFormat="1" x14ac:dyDescent="0.25">
      <c r="A392" s="103"/>
      <c r="B392" s="28" t="s">
        <v>62</v>
      </c>
      <c r="C392" s="29">
        <v>923</v>
      </c>
      <c r="D392" s="33" t="s">
        <v>7</v>
      </c>
      <c r="E392" s="33" t="s">
        <v>7</v>
      </c>
      <c r="F392" s="30" t="s">
        <v>28</v>
      </c>
      <c r="G392" s="30" t="s">
        <v>89</v>
      </c>
      <c r="H392" s="30" t="s">
        <v>4</v>
      </c>
      <c r="I392" s="30" t="s">
        <v>79</v>
      </c>
      <c r="J392" s="33"/>
      <c r="K392" s="24">
        <f>K393+K394</f>
        <v>15675.8</v>
      </c>
      <c r="L392" s="6"/>
    </row>
    <row r="393" spans="1:12" s="16" customFormat="1" ht="46.8" x14ac:dyDescent="0.25">
      <c r="A393" s="103"/>
      <c r="B393" s="28" t="s">
        <v>116</v>
      </c>
      <c r="C393" s="29">
        <v>923</v>
      </c>
      <c r="D393" s="33" t="s">
        <v>7</v>
      </c>
      <c r="E393" s="33" t="s">
        <v>7</v>
      </c>
      <c r="F393" s="30" t="s">
        <v>28</v>
      </c>
      <c r="G393" s="30" t="s">
        <v>89</v>
      </c>
      <c r="H393" s="30" t="s">
        <v>4</v>
      </c>
      <c r="I393" s="30" t="s">
        <v>79</v>
      </c>
      <c r="J393" s="33" t="s">
        <v>49</v>
      </c>
      <c r="K393" s="24">
        <v>15133.9</v>
      </c>
      <c r="L393" s="6"/>
    </row>
    <row r="394" spans="1:12" s="16" customFormat="1" ht="31.2" x14ac:dyDescent="0.25">
      <c r="A394" s="103"/>
      <c r="B394" s="28" t="s">
        <v>117</v>
      </c>
      <c r="C394" s="29">
        <v>923</v>
      </c>
      <c r="D394" s="33" t="s">
        <v>7</v>
      </c>
      <c r="E394" s="33" t="s">
        <v>7</v>
      </c>
      <c r="F394" s="30" t="s">
        <v>28</v>
      </c>
      <c r="G394" s="30" t="s">
        <v>89</v>
      </c>
      <c r="H394" s="30" t="s">
        <v>4</v>
      </c>
      <c r="I394" s="30" t="s">
        <v>79</v>
      </c>
      <c r="J394" s="33" t="s">
        <v>50</v>
      </c>
      <c r="K394" s="24">
        <f>15675.8-15133.9</f>
        <v>541.89999999999964</v>
      </c>
      <c r="L394" s="6"/>
    </row>
    <row r="395" spans="1:12" s="16" customFormat="1" x14ac:dyDescent="0.25">
      <c r="A395" s="103"/>
      <c r="B395" s="50" t="s">
        <v>193</v>
      </c>
      <c r="C395" s="29">
        <v>923</v>
      </c>
      <c r="D395" s="30" t="s">
        <v>7</v>
      </c>
      <c r="E395" s="30" t="s">
        <v>7</v>
      </c>
      <c r="F395" s="30" t="s">
        <v>28</v>
      </c>
      <c r="G395" s="31">
        <v>1</v>
      </c>
      <c r="H395" s="30" t="s">
        <v>4</v>
      </c>
      <c r="I395" s="30" t="s">
        <v>192</v>
      </c>
      <c r="J395" s="30"/>
      <c r="K395" s="24">
        <f t="shared" ref="K395:K411" si="25">SUM(K396)</f>
        <v>61.8</v>
      </c>
      <c r="L395" s="6"/>
    </row>
    <row r="396" spans="1:12" s="16" customFormat="1" ht="31.2" x14ac:dyDescent="0.25">
      <c r="A396" s="103"/>
      <c r="B396" s="50" t="s">
        <v>117</v>
      </c>
      <c r="C396" s="29">
        <v>923</v>
      </c>
      <c r="D396" s="30" t="s">
        <v>7</v>
      </c>
      <c r="E396" s="30" t="s">
        <v>7</v>
      </c>
      <c r="F396" s="30" t="s">
        <v>28</v>
      </c>
      <c r="G396" s="31">
        <v>1</v>
      </c>
      <c r="H396" s="30" t="s">
        <v>4</v>
      </c>
      <c r="I396" s="30" t="s">
        <v>192</v>
      </c>
      <c r="J396" s="30" t="s">
        <v>50</v>
      </c>
      <c r="K396" s="24">
        <v>61.8</v>
      </c>
      <c r="L396" s="6"/>
    </row>
    <row r="397" spans="1:12" s="16" customFormat="1" ht="31.2" x14ac:dyDescent="0.25">
      <c r="A397" s="103"/>
      <c r="B397" s="50" t="s">
        <v>200</v>
      </c>
      <c r="C397" s="29">
        <v>923</v>
      </c>
      <c r="D397" s="30" t="s">
        <v>7</v>
      </c>
      <c r="E397" s="30" t="s">
        <v>7</v>
      </c>
      <c r="F397" s="30" t="s">
        <v>28</v>
      </c>
      <c r="G397" s="31">
        <v>1</v>
      </c>
      <c r="H397" s="30" t="s">
        <v>4</v>
      </c>
      <c r="I397" s="30" t="s">
        <v>199</v>
      </c>
      <c r="J397" s="30"/>
      <c r="K397" s="24">
        <f>SUM(K398)</f>
        <v>0</v>
      </c>
      <c r="L397" s="6"/>
    </row>
    <row r="398" spans="1:12" s="16" customFormat="1" ht="31.2" x14ac:dyDescent="0.25">
      <c r="A398" s="103"/>
      <c r="B398" s="50" t="s">
        <v>117</v>
      </c>
      <c r="C398" s="29">
        <v>923</v>
      </c>
      <c r="D398" s="30" t="s">
        <v>7</v>
      </c>
      <c r="E398" s="30" t="s">
        <v>7</v>
      </c>
      <c r="F398" s="30" t="s">
        <v>28</v>
      </c>
      <c r="G398" s="31">
        <v>1</v>
      </c>
      <c r="H398" s="30" t="s">
        <v>4</v>
      </c>
      <c r="I398" s="30" t="s">
        <v>199</v>
      </c>
      <c r="J398" s="30" t="s">
        <v>50</v>
      </c>
      <c r="K398" s="24"/>
      <c r="L398" s="6"/>
    </row>
    <row r="399" spans="1:12" s="16" customFormat="1" x14ac:dyDescent="0.25">
      <c r="A399" s="103"/>
      <c r="B399" s="28" t="s">
        <v>357</v>
      </c>
      <c r="C399" s="29">
        <v>923</v>
      </c>
      <c r="D399" s="33" t="s">
        <v>7</v>
      </c>
      <c r="E399" s="33" t="s">
        <v>7</v>
      </c>
      <c r="F399" s="30" t="s">
        <v>28</v>
      </c>
      <c r="G399" s="30" t="s">
        <v>89</v>
      </c>
      <c r="H399" s="30" t="s">
        <v>5</v>
      </c>
      <c r="I399" s="30"/>
      <c r="J399" s="33"/>
      <c r="K399" s="24">
        <f t="shared" ref="K399:K400" si="26">SUM(K400)</f>
        <v>108885.8</v>
      </c>
      <c r="L399" s="6"/>
    </row>
    <row r="400" spans="1:12" s="16" customFormat="1" ht="46.8" x14ac:dyDescent="0.25">
      <c r="A400" s="103"/>
      <c r="B400" s="51" t="s">
        <v>68</v>
      </c>
      <c r="C400" s="29">
        <v>923</v>
      </c>
      <c r="D400" s="33" t="s">
        <v>7</v>
      </c>
      <c r="E400" s="33" t="s">
        <v>7</v>
      </c>
      <c r="F400" s="30" t="s">
        <v>28</v>
      </c>
      <c r="G400" s="30" t="s">
        <v>89</v>
      </c>
      <c r="H400" s="30" t="s">
        <v>5</v>
      </c>
      <c r="I400" s="30" t="s">
        <v>84</v>
      </c>
      <c r="J400" s="33"/>
      <c r="K400" s="24">
        <f t="shared" si="26"/>
        <v>108885.8</v>
      </c>
      <c r="L400" s="6"/>
    </row>
    <row r="401" spans="1:12" s="16" customFormat="1" ht="31.2" x14ac:dyDescent="0.25">
      <c r="A401" s="103"/>
      <c r="B401" s="52" t="s">
        <v>115</v>
      </c>
      <c r="C401" s="29">
        <v>923</v>
      </c>
      <c r="D401" s="33" t="s">
        <v>7</v>
      </c>
      <c r="E401" s="33" t="s">
        <v>7</v>
      </c>
      <c r="F401" s="30" t="s">
        <v>28</v>
      </c>
      <c r="G401" s="30" t="s">
        <v>89</v>
      </c>
      <c r="H401" s="30" t="s">
        <v>5</v>
      </c>
      <c r="I401" s="30" t="s">
        <v>84</v>
      </c>
      <c r="J401" s="33" t="s">
        <v>61</v>
      </c>
      <c r="K401" s="24">
        <v>108885.8</v>
      </c>
      <c r="L401" s="6"/>
    </row>
    <row r="402" spans="1:12" s="16" customFormat="1" x14ac:dyDescent="0.25">
      <c r="A402" s="103"/>
      <c r="B402" s="52" t="s">
        <v>378</v>
      </c>
      <c r="C402" s="29">
        <v>923</v>
      </c>
      <c r="D402" s="33" t="s">
        <v>7</v>
      </c>
      <c r="E402" s="33" t="s">
        <v>7</v>
      </c>
      <c r="F402" s="30" t="s">
        <v>28</v>
      </c>
      <c r="G402" s="30" t="s">
        <v>111</v>
      </c>
      <c r="H402" s="30"/>
      <c r="I402" s="30"/>
      <c r="J402" s="33"/>
      <c r="K402" s="24">
        <f>SUM(K403)</f>
        <v>10775</v>
      </c>
      <c r="L402" s="6"/>
    </row>
    <row r="403" spans="1:12" s="16" customFormat="1" ht="31.2" x14ac:dyDescent="0.25">
      <c r="A403" s="103"/>
      <c r="B403" s="52" t="s">
        <v>347</v>
      </c>
      <c r="C403" s="29">
        <v>923</v>
      </c>
      <c r="D403" s="33" t="s">
        <v>7</v>
      </c>
      <c r="E403" s="33" t="s">
        <v>7</v>
      </c>
      <c r="F403" s="30" t="s">
        <v>28</v>
      </c>
      <c r="G403" s="30" t="s">
        <v>111</v>
      </c>
      <c r="H403" s="30" t="s">
        <v>2</v>
      </c>
      <c r="I403" s="30"/>
      <c r="J403" s="33"/>
      <c r="K403" s="24">
        <f>SUM(K404)</f>
        <v>10775</v>
      </c>
      <c r="L403" s="6"/>
    </row>
    <row r="404" spans="1:12" s="16" customFormat="1" x14ac:dyDescent="0.25">
      <c r="A404" s="103"/>
      <c r="B404" s="52" t="s">
        <v>379</v>
      </c>
      <c r="C404" s="29">
        <v>923</v>
      </c>
      <c r="D404" s="33" t="s">
        <v>7</v>
      </c>
      <c r="E404" s="33" t="s">
        <v>7</v>
      </c>
      <c r="F404" s="30" t="s">
        <v>28</v>
      </c>
      <c r="G404" s="30" t="s">
        <v>111</v>
      </c>
      <c r="H404" s="30" t="s">
        <v>2</v>
      </c>
      <c r="I404" s="30" t="s">
        <v>348</v>
      </c>
      <c r="J404" s="33"/>
      <c r="K404" s="24">
        <f>SUM(K405)</f>
        <v>10775</v>
      </c>
      <c r="L404" s="6"/>
    </row>
    <row r="405" spans="1:12" s="16" customFormat="1" ht="31.2" x14ac:dyDescent="0.25">
      <c r="A405" s="103"/>
      <c r="B405" s="50" t="s">
        <v>117</v>
      </c>
      <c r="C405" s="29">
        <v>923</v>
      </c>
      <c r="D405" s="33" t="s">
        <v>7</v>
      </c>
      <c r="E405" s="33" t="s">
        <v>7</v>
      </c>
      <c r="F405" s="30" t="s">
        <v>28</v>
      </c>
      <c r="G405" s="30" t="s">
        <v>111</v>
      </c>
      <c r="H405" s="30" t="s">
        <v>2</v>
      </c>
      <c r="I405" s="30" t="s">
        <v>348</v>
      </c>
      <c r="J405" s="33" t="s">
        <v>50</v>
      </c>
      <c r="K405" s="24">
        <v>10775</v>
      </c>
      <c r="L405" s="6"/>
    </row>
    <row r="406" spans="1:12" s="16" customFormat="1" x14ac:dyDescent="0.25">
      <c r="A406" s="103"/>
      <c r="B406" s="50" t="s">
        <v>18</v>
      </c>
      <c r="C406" s="29">
        <v>923</v>
      </c>
      <c r="D406" s="30" t="s">
        <v>8</v>
      </c>
      <c r="E406" s="30"/>
      <c r="F406" s="30"/>
      <c r="G406" s="30"/>
      <c r="H406" s="30"/>
      <c r="I406" s="30"/>
      <c r="J406" s="30"/>
      <c r="K406" s="24">
        <f t="shared" si="25"/>
        <v>126</v>
      </c>
      <c r="L406" s="6"/>
    </row>
    <row r="407" spans="1:12" s="16" customFormat="1" x14ac:dyDescent="0.25">
      <c r="A407" s="103"/>
      <c r="B407" s="50" t="s">
        <v>194</v>
      </c>
      <c r="C407" s="29">
        <v>923</v>
      </c>
      <c r="D407" s="30" t="s">
        <v>8</v>
      </c>
      <c r="E407" s="30" t="s">
        <v>7</v>
      </c>
      <c r="F407" s="30"/>
      <c r="G407" s="30"/>
      <c r="H407" s="30"/>
      <c r="I407" s="30"/>
      <c r="J407" s="33"/>
      <c r="K407" s="24">
        <f>SUM(K408)</f>
        <v>126</v>
      </c>
      <c r="L407" s="6"/>
    </row>
    <row r="408" spans="1:12" s="16" customFormat="1" x14ac:dyDescent="0.25">
      <c r="A408" s="103"/>
      <c r="B408" s="51" t="s">
        <v>286</v>
      </c>
      <c r="C408" s="29">
        <v>923</v>
      </c>
      <c r="D408" s="30" t="s">
        <v>8</v>
      </c>
      <c r="E408" s="30" t="s">
        <v>7</v>
      </c>
      <c r="F408" s="30" t="s">
        <v>28</v>
      </c>
      <c r="G408" s="30"/>
      <c r="H408" s="30"/>
      <c r="I408" s="30"/>
      <c r="J408" s="33"/>
      <c r="K408" s="24">
        <f t="shared" si="25"/>
        <v>126</v>
      </c>
      <c r="L408" s="6"/>
    </row>
    <row r="409" spans="1:12" s="16" customFormat="1" ht="31.2" x14ac:dyDescent="0.25">
      <c r="A409" s="103"/>
      <c r="B409" s="50" t="s">
        <v>287</v>
      </c>
      <c r="C409" s="29">
        <v>923</v>
      </c>
      <c r="D409" s="30" t="s">
        <v>8</v>
      </c>
      <c r="E409" s="30" t="s">
        <v>7</v>
      </c>
      <c r="F409" s="30" t="s">
        <v>28</v>
      </c>
      <c r="G409" s="30" t="s">
        <v>89</v>
      </c>
      <c r="H409" s="30"/>
      <c r="I409" s="30"/>
      <c r="J409" s="33"/>
      <c r="K409" s="24">
        <f t="shared" si="25"/>
        <v>126</v>
      </c>
      <c r="L409" s="6"/>
    </row>
    <row r="410" spans="1:12" s="16" customFormat="1" x14ac:dyDescent="0.25">
      <c r="A410" s="103"/>
      <c r="B410" s="50" t="s">
        <v>132</v>
      </c>
      <c r="C410" s="29">
        <v>923</v>
      </c>
      <c r="D410" s="30" t="s">
        <v>8</v>
      </c>
      <c r="E410" s="30" t="s">
        <v>7</v>
      </c>
      <c r="F410" s="30" t="s">
        <v>28</v>
      </c>
      <c r="G410" s="30" t="s">
        <v>89</v>
      </c>
      <c r="H410" s="30" t="s">
        <v>4</v>
      </c>
      <c r="I410" s="30"/>
      <c r="J410" s="33"/>
      <c r="K410" s="24">
        <f t="shared" si="25"/>
        <v>126</v>
      </c>
      <c r="L410" s="6"/>
    </row>
    <row r="411" spans="1:12" s="16" customFormat="1" x14ac:dyDescent="0.25">
      <c r="A411" s="103"/>
      <c r="B411" s="50" t="s">
        <v>196</v>
      </c>
      <c r="C411" s="29">
        <v>923</v>
      </c>
      <c r="D411" s="30" t="s">
        <v>8</v>
      </c>
      <c r="E411" s="30" t="s">
        <v>7</v>
      </c>
      <c r="F411" s="30" t="s">
        <v>28</v>
      </c>
      <c r="G411" s="30" t="s">
        <v>89</v>
      </c>
      <c r="H411" s="30" t="s">
        <v>4</v>
      </c>
      <c r="I411" s="30" t="s">
        <v>195</v>
      </c>
      <c r="J411" s="33"/>
      <c r="K411" s="24">
        <f t="shared" si="25"/>
        <v>126</v>
      </c>
      <c r="L411" s="6"/>
    </row>
    <row r="412" spans="1:12" s="16" customFormat="1" ht="31.2" x14ac:dyDescent="0.25">
      <c r="A412" s="103"/>
      <c r="B412" s="50" t="s">
        <v>117</v>
      </c>
      <c r="C412" s="29">
        <v>923</v>
      </c>
      <c r="D412" s="30" t="s">
        <v>8</v>
      </c>
      <c r="E412" s="30" t="s">
        <v>7</v>
      </c>
      <c r="F412" s="30" t="s">
        <v>28</v>
      </c>
      <c r="G412" s="30" t="s">
        <v>89</v>
      </c>
      <c r="H412" s="30" t="s">
        <v>4</v>
      </c>
      <c r="I412" s="30" t="s">
        <v>195</v>
      </c>
      <c r="J412" s="33" t="s">
        <v>50</v>
      </c>
      <c r="K412" s="24">
        <v>126</v>
      </c>
      <c r="L412" s="6"/>
    </row>
    <row r="413" spans="1:12" s="16" customFormat="1" ht="31.2" x14ac:dyDescent="0.25">
      <c r="A413" s="102">
        <v>9</v>
      </c>
      <c r="B413" s="28" t="s">
        <v>367</v>
      </c>
      <c r="C413" s="29">
        <v>925</v>
      </c>
      <c r="D413" s="33"/>
      <c r="E413" s="33"/>
      <c r="F413" s="33"/>
      <c r="G413" s="29"/>
      <c r="H413" s="33"/>
      <c r="I413" s="33"/>
      <c r="J413" s="33"/>
      <c r="K413" s="24">
        <f>SUM(K414+K535)</f>
        <v>2875779.5</v>
      </c>
      <c r="L413" s="6"/>
    </row>
    <row r="414" spans="1:12" s="16" customFormat="1" x14ac:dyDescent="0.25">
      <c r="A414" s="103"/>
      <c r="B414" s="28" t="s">
        <v>18</v>
      </c>
      <c r="C414" s="29">
        <v>925</v>
      </c>
      <c r="D414" s="30" t="s">
        <v>8</v>
      </c>
      <c r="E414" s="33"/>
      <c r="F414" s="33"/>
      <c r="G414" s="29"/>
      <c r="H414" s="33"/>
      <c r="I414" s="33"/>
      <c r="J414" s="33"/>
      <c r="K414" s="24">
        <f>SUM(K415+K433+K489+K472)</f>
        <v>2860506.7</v>
      </c>
      <c r="L414" s="6"/>
    </row>
    <row r="415" spans="1:12" s="16" customFormat="1" x14ac:dyDescent="0.25">
      <c r="A415" s="103"/>
      <c r="B415" s="28" t="s">
        <v>24</v>
      </c>
      <c r="C415" s="29">
        <v>925</v>
      </c>
      <c r="D415" s="33" t="s">
        <v>8</v>
      </c>
      <c r="E415" s="33" t="s">
        <v>2</v>
      </c>
      <c r="F415" s="33"/>
      <c r="G415" s="29"/>
      <c r="H415" s="33"/>
      <c r="I415" s="33"/>
      <c r="J415" s="33"/>
      <c r="K415" s="24">
        <f>SUM(K416+K428)</f>
        <v>958601.39999999991</v>
      </c>
      <c r="L415" s="6"/>
    </row>
    <row r="416" spans="1:12" s="16" customFormat="1" x14ac:dyDescent="0.25">
      <c r="A416" s="103"/>
      <c r="B416" s="35" t="s">
        <v>288</v>
      </c>
      <c r="C416" s="29">
        <v>925</v>
      </c>
      <c r="D416" s="33" t="s">
        <v>8</v>
      </c>
      <c r="E416" s="33" t="s">
        <v>2</v>
      </c>
      <c r="F416" s="33" t="s">
        <v>2</v>
      </c>
      <c r="G416" s="29"/>
      <c r="H416" s="33"/>
      <c r="I416" s="33"/>
      <c r="J416" s="33"/>
      <c r="K416" s="24">
        <f t="shared" ref="K416" si="27">SUM(K417)</f>
        <v>953881.7</v>
      </c>
      <c r="L416" s="6"/>
    </row>
    <row r="417" spans="1:12" s="16" customFormat="1" x14ac:dyDescent="0.25">
      <c r="A417" s="103"/>
      <c r="B417" s="35" t="s">
        <v>289</v>
      </c>
      <c r="C417" s="29">
        <v>925</v>
      </c>
      <c r="D417" s="33" t="s">
        <v>8</v>
      </c>
      <c r="E417" s="33" t="s">
        <v>2</v>
      </c>
      <c r="F417" s="33" t="s">
        <v>2</v>
      </c>
      <c r="G417" s="29">
        <v>1</v>
      </c>
      <c r="H417" s="33"/>
      <c r="I417" s="33"/>
      <c r="J417" s="33"/>
      <c r="K417" s="24">
        <f>SUM(K425+K418)</f>
        <v>953881.7</v>
      </c>
      <c r="L417" s="6"/>
    </row>
    <row r="418" spans="1:12" s="16" customFormat="1" ht="46.8" x14ac:dyDescent="0.25">
      <c r="A418" s="103"/>
      <c r="B418" s="37" t="s">
        <v>104</v>
      </c>
      <c r="C418" s="29">
        <v>925</v>
      </c>
      <c r="D418" s="33" t="s">
        <v>8</v>
      </c>
      <c r="E418" s="33" t="s">
        <v>2</v>
      </c>
      <c r="F418" s="33" t="s">
        <v>2</v>
      </c>
      <c r="G418" s="29">
        <v>1</v>
      </c>
      <c r="H418" s="33" t="s">
        <v>4</v>
      </c>
      <c r="I418" s="33"/>
      <c r="J418" s="33"/>
      <c r="K418" s="24">
        <f>SUM(K423+K419+K421)</f>
        <v>953313.6</v>
      </c>
      <c r="L418" s="6"/>
    </row>
    <row r="419" spans="1:12" s="16" customFormat="1" ht="46.8" x14ac:dyDescent="0.25">
      <c r="A419" s="103"/>
      <c r="B419" s="37" t="s">
        <v>105</v>
      </c>
      <c r="C419" s="29">
        <v>925</v>
      </c>
      <c r="D419" s="33" t="s">
        <v>8</v>
      </c>
      <c r="E419" s="33" t="s">
        <v>2</v>
      </c>
      <c r="F419" s="33" t="s">
        <v>2</v>
      </c>
      <c r="G419" s="29">
        <v>1</v>
      </c>
      <c r="H419" s="33" t="s">
        <v>4</v>
      </c>
      <c r="I419" s="33" t="s">
        <v>84</v>
      </c>
      <c r="J419" s="33"/>
      <c r="K419" s="24">
        <f>SUM(K420)</f>
        <v>297705.5</v>
      </c>
      <c r="L419" s="44"/>
    </row>
    <row r="420" spans="1:12" s="16" customFormat="1" ht="31.2" x14ac:dyDescent="0.25">
      <c r="A420" s="103"/>
      <c r="B420" s="37" t="s">
        <v>60</v>
      </c>
      <c r="C420" s="29">
        <v>925</v>
      </c>
      <c r="D420" s="33" t="s">
        <v>8</v>
      </c>
      <c r="E420" s="33" t="s">
        <v>2</v>
      </c>
      <c r="F420" s="33" t="s">
        <v>2</v>
      </c>
      <c r="G420" s="29">
        <v>1</v>
      </c>
      <c r="H420" s="33" t="s">
        <v>4</v>
      </c>
      <c r="I420" s="33" t="s">
        <v>84</v>
      </c>
      <c r="J420" s="33" t="s">
        <v>61</v>
      </c>
      <c r="K420" s="24">
        <v>297705.5</v>
      </c>
      <c r="L420" s="44"/>
    </row>
    <row r="421" spans="1:12" s="16" customFormat="1" x14ac:dyDescent="0.25">
      <c r="A421" s="103"/>
      <c r="B421" s="28" t="s">
        <v>182</v>
      </c>
      <c r="C421" s="29">
        <v>925</v>
      </c>
      <c r="D421" s="33" t="s">
        <v>8</v>
      </c>
      <c r="E421" s="33" t="s">
        <v>2</v>
      </c>
      <c r="F421" s="54" t="s">
        <v>2</v>
      </c>
      <c r="G421" s="54" t="s">
        <v>89</v>
      </c>
      <c r="H421" s="33" t="s">
        <v>4</v>
      </c>
      <c r="I421" s="54" t="s">
        <v>168</v>
      </c>
      <c r="J421" s="33"/>
      <c r="K421" s="24">
        <f>K422</f>
        <v>0</v>
      </c>
      <c r="L421" s="44"/>
    </row>
    <row r="422" spans="1:12" s="16" customFormat="1" ht="31.2" x14ac:dyDescent="0.25">
      <c r="A422" s="103"/>
      <c r="B422" s="28" t="s">
        <v>60</v>
      </c>
      <c r="C422" s="29">
        <v>925</v>
      </c>
      <c r="D422" s="33" t="s">
        <v>8</v>
      </c>
      <c r="E422" s="33" t="s">
        <v>2</v>
      </c>
      <c r="F422" s="54" t="s">
        <v>2</v>
      </c>
      <c r="G422" s="54" t="s">
        <v>89</v>
      </c>
      <c r="H422" s="33" t="s">
        <v>4</v>
      </c>
      <c r="I422" s="54" t="s">
        <v>168</v>
      </c>
      <c r="J422" s="33" t="s">
        <v>61</v>
      </c>
      <c r="K422" s="24"/>
      <c r="L422" s="6"/>
    </row>
    <row r="423" spans="1:12" s="16" customFormat="1" ht="62.4" x14ac:dyDescent="0.25">
      <c r="A423" s="103"/>
      <c r="B423" s="37" t="s">
        <v>172</v>
      </c>
      <c r="C423" s="29">
        <v>925</v>
      </c>
      <c r="D423" s="33" t="s">
        <v>8</v>
      </c>
      <c r="E423" s="33" t="s">
        <v>2</v>
      </c>
      <c r="F423" s="33" t="s">
        <v>2</v>
      </c>
      <c r="G423" s="29">
        <v>1</v>
      </c>
      <c r="H423" s="33" t="s">
        <v>4</v>
      </c>
      <c r="I423" s="33" t="s">
        <v>106</v>
      </c>
      <c r="J423" s="33"/>
      <c r="K423" s="24">
        <f>SUM(K424)</f>
        <v>655608.1</v>
      </c>
      <c r="L423" s="6"/>
    </row>
    <row r="424" spans="1:12" s="16" customFormat="1" ht="31.2" x14ac:dyDescent="0.25">
      <c r="A424" s="103"/>
      <c r="B424" s="37" t="s">
        <v>115</v>
      </c>
      <c r="C424" s="29">
        <v>925</v>
      </c>
      <c r="D424" s="33" t="s">
        <v>8</v>
      </c>
      <c r="E424" s="33" t="s">
        <v>2</v>
      </c>
      <c r="F424" s="33" t="s">
        <v>2</v>
      </c>
      <c r="G424" s="29">
        <v>1</v>
      </c>
      <c r="H424" s="33" t="s">
        <v>4</v>
      </c>
      <c r="I424" s="33" t="s">
        <v>106</v>
      </c>
      <c r="J424" s="33" t="s">
        <v>61</v>
      </c>
      <c r="K424" s="24">
        <f>634022.8+11295.2+335+9955.1</f>
        <v>655608.1</v>
      </c>
      <c r="L424" s="6"/>
    </row>
    <row r="425" spans="1:12" s="16" customFormat="1" ht="46.8" x14ac:dyDescent="0.25">
      <c r="A425" s="103"/>
      <c r="B425" s="35" t="s">
        <v>102</v>
      </c>
      <c r="C425" s="29">
        <v>925</v>
      </c>
      <c r="D425" s="33" t="s">
        <v>8</v>
      </c>
      <c r="E425" s="33" t="s">
        <v>2</v>
      </c>
      <c r="F425" s="33" t="s">
        <v>2</v>
      </c>
      <c r="G425" s="29">
        <v>1</v>
      </c>
      <c r="H425" s="82" t="s">
        <v>28</v>
      </c>
      <c r="I425" s="33"/>
      <c r="J425" s="33"/>
      <c r="K425" s="24">
        <f t="shared" ref="K425:K426" si="28">SUM(K426)</f>
        <v>568.1</v>
      </c>
      <c r="L425" s="6"/>
    </row>
    <row r="426" spans="1:12" s="16" customFormat="1" ht="93.6" x14ac:dyDescent="0.25">
      <c r="A426" s="103"/>
      <c r="B426" s="53" t="s">
        <v>169</v>
      </c>
      <c r="C426" s="29">
        <v>925</v>
      </c>
      <c r="D426" s="33" t="s">
        <v>8</v>
      </c>
      <c r="E426" s="33" t="s">
        <v>2</v>
      </c>
      <c r="F426" s="33" t="s">
        <v>2</v>
      </c>
      <c r="G426" s="29">
        <v>1</v>
      </c>
      <c r="H426" s="82" t="s">
        <v>28</v>
      </c>
      <c r="I426" s="33" t="s">
        <v>103</v>
      </c>
      <c r="J426" s="33"/>
      <c r="K426" s="24">
        <f t="shared" si="28"/>
        <v>568.1</v>
      </c>
      <c r="L426" s="6"/>
    </row>
    <row r="427" spans="1:12" s="16" customFormat="1" ht="31.2" x14ac:dyDescent="0.25">
      <c r="A427" s="103"/>
      <c r="B427" s="37" t="s">
        <v>115</v>
      </c>
      <c r="C427" s="29">
        <v>925</v>
      </c>
      <c r="D427" s="33" t="s">
        <v>8</v>
      </c>
      <c r="E427" s="33" t="s">
        <v>2</v>
      </c>
      <c r="F427" s="33" t="s">
        <v>2</v>
      </c>
      <c r="G427" s="29">
        <v>1</v>
      </c>
      <c r="H427" s="82" t="s">
        <v>28</v>
      </c>
      <c r="I427" s="33" t="s">
        <v>103</v>
      </c>
      <c r="J427" s="33" t="s">
        <v>61</v>
      </c>
      <c r="K427" s="24">
        <v>568.1</v>
      </c>
      <c r="L427" s="6"/>
    </row>
    <row r="428" spans="1:12" s="16" customFormat="1" ht="31.2" x14ac:dyDescent="0.25">
      <c r="A428" s="103"/>
      <c r="B428" s="35" t="s">
        <v>129</v>
      </c>
      <c r="C428" s="29">
        <v>925</v>
      </c>
      <c r="D428" s="33" t="s">
        <v>8</v>
      </c>
      <c r="E428" s="33" t="s">
        <v>2</v>
      </c>
      <c r="F428" s="33" t="s">
        <v>38</v>
      </c>
      <c r="G428" s="29"/>
      <c r="H428" s="33"/>
      <c r="I428" s="33"/>
      <c r="J428" s="33"/>
      <c r="K428" s="24">
        <f>SUM(K429)</f>
        <v>4719.7</v>
      </c>
      <c r="L428" s="6"/>
    </row>
    <row r="429" spans="1:12" s="16" customFormat="1" x14ac:dyDescent="0.25">
      <c r="A429" s="103"/>
      <c r="B429" s="28" t="s">
        <v>290</v>
      </c>
      <c r="C429" s="29">
        <v>925</v>
      </c>
      <c r="D429" s="33" t="s">
        <v>8</v>
      </c>
      <c r="E429" s="33" t="s">
        <v>2</v>
      </c>
      <c r="F429" s="30" t="s">
        <v>38</v>
      </c>
      <c r="G429" s="30" t="s">
        <v>126</v>
      </c>
      <c r="H429" s="30"/>
      <c r="I429" s="30"/>
      <c r="J429" s="33"/>
      <c r="K429" s="24">
        <f>SUM(K430)</f>
        <v>4719.7</v>
      </c>
      <c r="L429" s="6"/>
    </row>
    <row r="430" spans="1:12" s="16" customFormat="1" ht="31.2" x14ac:dyDescent="0.25">
      <c r="A430" s="103"/>
      <c r="B430" s="28" t="s">
        <v>292</v>
      </c>
      <c r="C430" s="29">
        <v>925</v>
      </c>
      <c r="D430" s="33" t="s">
        <v>8</v>
      </c>
      <c r="E430" s="33" t="s">
        <v>2</v>
      </c>
      <c r="F430" s="30" t="s">
        <v>38</v>
      </c>
      <c r="G430" s="30" t="s">
        <v>126</v>
      </c>
      <c r="H430" s="30" t="s">
        <v>2</v>
      </c>
      <c r="I430" s="30"/>
      <c r="J430" s="33"/>
      <c r="K430" s="24">
        <f>SUM(K431)</f>
        <v>4719.7</v>
      </c>
      <c r="L430" s="6"/>
    </row>
    <row r="431" spans="1:12" s="16" customFormat="1" ht="31.2" x14ac:dyDescent="0.25">
      <c r="A431" s="103"/>
      <c r="B431" s="28" t="s">
        <v>386</v>
      </c>
      <c r="C431" s="29">
        <v>925</v>
      </c>
      <c r="D431" s="33" t="s">
        <v>8</v>
      </c>
      <c r="E431" s="33" t="s">
        <v>2</v>
      </c>
      <c r="F431" s="30" t="s">
        <v>38</v>
      </c>
      <c r="G431" s="30" t="s">
        <v>126</v>
      </c>
      <c r="H431" s="30" t="s">
        <v>2</v>
      </c>
      <c r="I431" s="30" t="s">
        <v>134</v>
      </c>
      <c r="J431" s="33"/>
      <c r="K431" s="24">
        <f>SUM(K432)</f>
        <v>4719.7</v>
      </c>
      <c r="L431" s="6"/>
    </row>
    <row r="432" spans="1:12" s="16" customFormat="1" ht="31.2" x14ac:dyDescent="0.25">
      <c r="A432" s="103"/>
      <c r="B432" s="28" t="s">
        <v>60</v>
      </c>
      <c r="C432" s="29">
        <v>925</v>
      </c>
      <c r="D432" s="33" t="s">
        <v>8</v>
      </c>
      <c r="E432" s="33" t="s">
        <v>2</v>
      </c>
      <c r="F432" s="30" t="s">
        <v>38</v>
      </c>
      <c r="G432" s="30" t="s">
        <v>126</v>
      </c>
      <c r="H432" s="30" t="s">
        <v>2</v>
      </c>
      <c r="I432" s="30" t="s">
        <v>134</v>
      </c>
      <c r="J432" s="33" t="s">
        <v>61</v>
      </c>
      <c r="K432" s="24">
        <f>17696.3-12976.3-0.3</f>
        <v>4719.7</v>
      </c>
      <c r="L432" s="6"/>
    </row>
    <row r="433" spans="1:12" s="16" customFormat="1" x14ac:dyDescent="0.25">
      <c r="A433" s="103"/>
      <c r="B433" s="28" t="s">
        <v>25</v>
      </c>
      <c r="C433" s="29">
        <v>925</v>
      </c>
      <c r="D433" s="33" t="s">
        <v>8</v>
      </c>
      <c r="E433" s="33" t="s">
        <v>4</v>
      </c>
      <c r="F433" s="33"/>
      <c r="G433" s="29"/>
      <c r="H433" s="33"/>
      <c r="I433" s="33"/>
      <c r="J433" s="33"/>
      <c r="K433" s="24">
        <f>SUM(K434+K467)</f>
        <v>1612364.8</v>
      </c>
      <c r="L433" s="6"/>
    </row>
    <row r="434" spans="1:12" s="16" customFormat="1" x14ac:dyDescent="0.25">
      <c r="A434" s="103"/>
      <c r="B434" s="28" t="s">
        <v>288</v>
      </c>
      <c r="C434" s="29">
        <v>925</v>
      </c>
      <c r="D434" s="33" t="s">
        <v>8</v>
      </c>
      <c r="E434" s="33" t="s">
        <v>4</v>
      </c>
      <c r="F434" s="33" t="s">
        <v>2</v>
      </c>
      <c r="G434" s="29"/>
      <c r="H434" s="33"/>
      <c r="I434" s="33"/>
      <c r="J434" s="33"/>
      <c r="K434" s="24">
        <f>SUM(K435)</f>
        <v>1597962.5</v>
      </c>
      <c r="L434" s="6"/>
    </row>
    <row r="435" spans="1:12" s="16" customFormat="1" x14ac:dyDescent="0.25">
      <c r="A435" s="103"/>
      <c r="B435" s="35" t="s">
        <v>289</v>
      </c>
      <c r="C435" s="29">
        <v>925</v>
      </c>
      <c r="D435" s="33" t="s">
        <v>8</v>
      </c>
      <c r="E435" s="33" t="s">
        <v>4</v>
      </c>
      <c r="F435" s="33" t="s">
        <v>2</v>
      </c>
      <c r="G435" s="29">
        <v>1</v>
      </c>
      <c r="H435" s="33"/>
      <c r="I435" s="33"/>
      <c r="J435" s="33"/>
      <c r="K435" s="24">
        <f>SUM(K459+K436+K443+K454+K462)</f>
        <v>1597962.5</v>
      </c>
      <c r="L435" s="6"/>
    </row>
    <row r="436" spans="1:12" s="16" customFormat="1" ht="46.8" x14ac:dyDescent="0.25">
      <c r="A436" s="103"/>
      <c r="B436" s="35" t="s">
        <v>104</v>
      </c>
      <c r="C436" s="29">
        <v>925</v>
      </c>
      <c r="D436" s="33" t="s">
        <v>8</v>
      </c>
      <c r="E436" s="33" t="s">
        <v>4</v>
      </c>
      <c r="F436" s="33" t="s">
        <v>2</v>
      </c>
      <c r="G436" s="29">
        <v>1</v>
      </c>
      <c r="H436" s="33" t="s">
        <v>4</v>
      </c>
      <c r="I436" s="33"/>
      <c r="J436" s="33"/>
      <c r="K436" s="24">
        <f>SUM(K437+K440+K441)</f>
        <v>1327899.3999999999</v>
      </c>
      <c r="L436" s="6"/>
    </row>
    <row r="437" spans="1:12" s="16" customFormat="1" ht="46.8" x14ac:dyDescent="0.25">
      <c r="A437" s="103"/>
      <c r="B437" s="37" t="s">
        <v>105</v>
      </c>
      <c r="C437" s="29">
        <v>925</v>
      </c>
      <c r="D437" s="33" t="s">
        <v>8</v>
      </c>
      <c r="E437" s="33" t="s">
        <v>4</v>
      </c>
      <c r="F437" s="33" t="s">
        <v>2</v>
      </c>
      <c r="G437" s="29">
        <v>1</v>
      </c>
      <c r="H437" s="33" t="s">
        <v>4</v>
      </c>
      <c r="I437" s="33" t="s">
        <v>84</v>
      </c>
      <c r="J437" s="33"/>
      <c r="K437" s="24">
        <f>SUM(K438:K438)</f>
        <v>219674.1</v>
      </c>
      <c r="L437" s="6"/>
    </row>
    <row r="438" spans="1:12" s="16" customFormat="1" ht="31.2" x14ac:dyDescent="0.25">
      <c r="A438" s="103"/>
      <c r="B438" s="37" t="s">
        <v>60</v>
      </c>
      <c r="C438" s="29">
        <v>925</v>
      </c>
      <c r="D438" s="33" t="s">
        <v>8</v>
      </c>
      <c r="E438" s="33" t="s">
        <v>4</v>
      </c>
      <c r="F438" s="33" t="s">
        <v>2</v>
      </c>
      <c r="G438" s="29">
        <v>1</v>
      </c>
      <c r="H438" s="33" t="s">
        <v>4</v>
      </c>
      <c r="I438" s="33" t="s">
        <v>84</v>
      </c>
      <c r="J438" s="33" t="s">
        <v>61</v>
      </c>
      <c r="K438" s="24">
        <f>219673.9+0.2</f>
        <v>219674.1</v>
      </c>
      <c r="L438" s="6"/>
    </row>
    <row r="439" spans="1:12" s="16" customFormat="1" ht="140.4" x14ac:dyDescent="0.25">
      <c r="A439" s="103"/>
      <c r="B439" s="37" t="s">
        <v>246</v>
      </c>
      <c r="C439" s="29">
        <v>925</v>
      </c>
      <c r="D439" s="33" t="s">
        <v>8</v>
      </c>
      <c r="E439" s="33" t="s">
        <v>4</v>
      </c>
      <c r="F439" s="54" t="s">
        <v>2</v>
      </c>
      <c r="G439" s="54" t="s">
        <v>89</v>
      </c>
      <c r="H439" s="33" t="s">
        <v>4</v>
      </c>
      <c r="I439" s="33" t="s">
        <v>231</v>
      </c>
      <c r="J439" s="33"/>
      <c r="K439" s="24">
        <f>K440</f>
        <v>0</v>
      </c>
      <c r="L439" s="6"/>
    </row>
    <row r="440" spans="1:12" s="16" customFormat="1" ht="31.2" x14ac:dyDescent="0.25">
      <c r="A440" s="103"/>
      <c r="B440" s="37" t="s">
        <v>60</v>
      </c>
      <c r="C440" s="29">
        <v>925</v>
      </c>
      <c r="D440" s="33" t="s">
        <v>8</v>
      </c>
      <c r="E440" s="33" t="s">
        <v>4</v>
      </c>
      <c r="F440" s="54" t="s">
        <v>2</v>
      </c>
      <c r="G440" s="54" t="s">
        <v>89</v>
      </c>
      <c r="H440" s="33" t="s">
        <v>4</v>
      </c>
      <c r="I440" s="33" t="s">
        <v>231</v>
      </c>
      <c r="J440" s="33" t="s">
        <v>61</v>
      </c>
      <c r="K440" s="24">
        <f>50465.5+50996.8-101462.3</f>
        <v>0</v>
      </c>
      <c r="L440" s="6"/>
    </row>
    <row r="441" spans="1:12" s="16" customFormat="1" ht="62.4" x14ac:dyDescent="0.25">
      <c r="A441" s="103"/>
      <c r="B441" s="37" t="s">
        <v>172</v>
      </c>
      <c r="C441" s="29">
        <v>925</v>
      </c>
      <c r="D441" s="33" t="s">
        <v>8</v>
      </c>
      <c r="E441" s="33" t="s">
        <v>4</v>
      </c>
      <c r="F441" s="33" t="s">
        <v>2</v>
      </c>
      <c r="G441" s="29">
        <v>1</v>
      </c>
      <c r="H441" s="33" t="s">
        <v>4</v>
      </c>
      <c r="I441" s="33" t="s">
        <v>106</v>
      </c>
      <c r="J441" s="33"/>
      <c r="K441" s="24">
        <f>SUM(K442:K442)</f>
        <v>1108225.2999999998</v>
      </c>
      <c r="L441" s="6"/>
    </row>
    <row r="442" spans="1:12" s="16" customFormat="1" ht="31.2" x14ac:dyDescent="0.25">
      <c r="A442" s="103"/>
      <c r="B442" s="37" t="s">
        <v>115</v>
      </c>
      <c r="C442" s="29">
        <v>925</v>
      </c>
      <c r="D442" s="33" t="s">
        <v>8</v>
      </c>
      <c r="E442" s="33" t="s">
        <v>4</v>
      </c>
      <c r="F442" s="33" t="s">
        <v>2</v>
      </c>
      <c r="G442" s="29">
        <v>1</v>
      </c>
      <c r="H442" s="33" t="s">
        <v>4</v>
      </c>
      <c r="I442" s="33" t="s">
        <v>106</v>
      </c>
      <c r="J442" s="33" t="s">
        <v>61</v>
      </c>
      <c r="K442" s="24">
        <f>1123183.2-5707.8-9250.1</f>
        <v>1108225.2999999998</v>
      </c>
      <c r="L442" s="6"/>
    </row>
    <row r="443" spans="1:12" s="16" customFormat="1" x14ac:dyDescent="0.25">
      <c r="A443" s="103"/>
      <c r="B443" s="28" t="s">
        <v>108</v>
      </c>
      <c r="C443" s="29">
        <v>925</v>
      </c>
      <c r="D443" s="33" t="s">
        <v>8</v>
      </c>
      <c r="E443" s="33" t="s">
        <v>4</v>
      </c>
      <c r="F443" s="33" t="s">
        <v>2</v>
      </c>
      <c r="G443" s="29">
        <v>1</v>
      </c>
      <c r="H443" s="54" t="s">
        <v>6</v>
      </c>
      <c r="I443" s="33"/>
      <c r="J443" s="33"/>
      <c r="K443" s="24">
        <f>SUM(K444+K448+K446+K452+K450)</f>
        <v>156556.79999999999</v>
      </c>
      <c r="L443" s="6"/>
    </row>
    <row r="444" spans="1:12" s="16" customFormat="1" ht="109.2" x14ac:dyDescent="0.25">
      <c r="A444" s="103"/>
      <c r="B444" s="35" t="s">
        <v>239</v>
      </c>
      <c r="C444" s="29">
        <v>925</v>
      </c>
      <c r="D444" s="33" t="s">
        <v>8</v>
      </c>
      <c r="E444" s="33" t="s">
        <v>4</v>
      </c>
      <c r="F444" s="33" t="s">
        <v>2</v>
      </c>
      <c r="G444" s="29">
        <v>1</v>
      </c>
      <c r="H444" s="54" t="s">
        <v>6</v>
      </c>
      <c r="I444" s="33" t="s">
        <v>109</v>
      </c>
      <c r="J444" s="33"/>
      <c r="K444" s="24">
        <f>SUM(K445)</f>
        <v>39343.599999999999</v>
      </c>
      <c r="L444" s="6"/>
    </row>
    <row r="445" spans="1:12" s="16" customFormat="1" ht="31.2" x14ac:dyDescent="0.25">
      <c r="A445" s="103"/>
      <c r="B445" s="37" t="s">
        <v>115</v>
      </c>
      <c r="C445" s="29">
        <v>925</v>
      </c>
      <c r="D445" s="33" t="s">
        <v>8</v>
      </c>
      <c r="E445" s="33" t="s">
        <v>4</v>
      </c>
      <c r="F445" s="33" t="s">
        <v>2</v>
      </c>
      <c r="G445" s="29">
        <v>1</v>
      </c>
      <c r="H445" s="54" t="s">
        <v>6</v>
      </c>
      <c r="I445" s="33" t="s">
        <v>109</v>
      </c>
      <c r="J445" s="33" t="s">
        <v>61</v>
      </c>
      <c r="K445" s="24">
        <v>39343.599999999999</v>
      </c>
      <c r="L445" s="6"/>
    </row>
    <row r="446" spans="1:12" s="16" customFormat="1" ht="78" x14ac:dyDescent="0.25">
      <c r="A446" s="103"/>
      <c r="B446" s="28" t="s">
        <v>328</v>
      </c>
      <c r="C446" s="29">
        <v>925</v>
      </c>
      <c r="D446" s="33" t="s">
        <v>8</v>
      </c>
      <c r="E446" s="33" t="s">
        <v>4</v>
      </c>
      <c r="F446" s="54" t="s">
        <v>2</v>
      </c>
      <c r="G446" s="54" t="s">
        <v>89</v>
      </c>
      <c r="H446" s="54" t="s">
        <v>6</v>
      </c>
      <c r="I446" s="54" t="s">
        <v>202</v>
      </c>
      <c r="J446" s="33"/>
      <c r="K446" s="24">
        <f>SUM(K447)</f>
        <v>2157.1</v>
      </c>
      <c r="L446" s="6"/>
    </row>
    <row r="447" spans="1:12" s="16" customFormat="1" ht="46.8" x14ac:dyDescent="0.25">
      <c r="A447" s="103"/>
      <c r="B447" s="28" t="s">
        <v>163</v>
      </c>
      <c r="C447" s="29">
        <v>925</v>
      </c>
      <c r="D447" s="33" t="s">
        <v>8</v>
      </c>
      <c r="E447" s="33" t="s">
        <v>4</v>
      </c>
      <c r="F447" s="54" t="s">
        <v>2</v>
      </c>
      <c r="G447" s="54" t="s">
        <v>89</v>
      </c>
      <c r="H447" s="54" t="s">
        <v>6</v>
      </c>
      <c r="I447" s="54" t="s">
        <v>202</v>
      </c>
      <c r="J447" s="33" t="s">
        <v>61</v>
      </c>
      <c r="K447" s="24">
        <v>2157.1</v>
      </c>
      <c r="L447" s="6"/>
    </row>
    <row r="448" spans="1:12" s="16" customFormat="1" ht="46.8" x14ac:dyDescent="0.25">
      <c r="A448" s="103"/>
      <c r="B448" s="28" t="s">
        <v>329</v>
      </c>
      <c r="C448" s="29">
        <v>925</v>
      </c>
      <c r="D448" s="33" t="s">
        <v>8</v>
      </c>
      <c r="E448" s="33" t="s">
        <v>4</v>
      </c>
      <c r="F448" s="54" t="s">
        <v>2</v>
      </c>
      <c r="G448" s="54" t="s">
        <v>89</v>
      </c>
      <c r="H448" s="54" t="s">
        <v>6</v>
      </c>
      <c r="I448" s="54" t="s">
        <v>184</v>
      </c>
      <c r="J448" s="33"/>
      <c r="K448" s="24">
        <f>K449</f>
        <v>0</v>
      </c>
      <c r="L448" s="6"/>
    </row>
    <row r="449" spans="1:12" s="16" customFormat="1" ht="46.8" x14ac:dyDescent="0.25">
      <c r="A449" s="103"/>
      <c r="B449" s="28" t="s">
        <v>163</v>
      </c>
      <c r="C449" s="29">
        <v>925</v>
      </c>
      <c r="D449" s="33" t="s">
        <v>8</v>
      </c>
      <c r="E449" s="33" t="s">
        <v>4</v>
      </c>
      <c r="F449" s="54" t="s">
        <v>2</v>
      </c>
      <c r="G449" s="54" t="s">
        <v>89</v>
      </c>
      <c r="H449" s="54" t="s">
        <v>6</v>
      </c>
      <c r="I449" s="54" t="s">
        <v>184</v>
      </c>
      <c r="J449" s="33" t="s">
        <v>61</v>
      </c>
      <c r="K449" s="24">
        <f>88685.8+5660.8-94346.6</f>
        <v>0</v>
      </c>
      <c r="L449" s="6"/>
    </row>
    <row r="450" spans="1:12" s="16" customFormat="1" ht="78" x14ac:dyDescent="0.25">
      <c r="A450" s="103"/>
      <c r="B450" s="91" t="s">
        <v>402</v>
      </c>
      <c r="C450" s="92">
        <v>925</v>
      </c>
      <c r="D450" s="90" t="s">
        <v>8</v>
      </c>
      <c r="E450" s="90" t="s">
        <v>4</v>
      </c>
      <c r="F450" s="94" t="s">
        <v>2</v>
      </c>
      <c r="G450" s="94" t="s">
        <v>89</v>
      </c>
      <c r="H450" s="94" t="s">
        <v>6</v>
      </c>
      <c r="I450" s="94" t="s">
        <v>403</v>
      </c>
      <c r="J450" s="93"/>
      <c r="K450" s="24">
        <f>K451</f>
        <v>94346.6</v>
      </c>
      <c r="L450" s="6"/>
    </row>
    <row r="451" spans="1:12" s="16" customFormat="1" ht="46.8" x14ac:dyDescent="0.25">
      <c r="A451" s="103"/>
      <c r="B451" s="91" t="s">
        <v>163</v>
      </c>
      <c r="C451" s="92">
        <v>925</v>
      </c>
      <c r="D451" s="90" t="s">
        <v>8</v>
      </c>
      <c r="E451" s="90" t="s">
        <v>4</v>
      </c>
      <c r="F451" s="94" t="s">
        <v>2</v>
      </c>
      <c r="G451" s="94" t="s">
        <v>89</v>
      </c>
      <c r="H451" s="94" t="s">
        <v>6</v>
      </c>
      <c r="I451" s="94" t="s">
        <v>403</v>
      </c>
      <c r="J451" s="93" t="s">
        <v>61</v>
      </c>
      <c r="K451" s="24">
        <v>94346.6</v>
      </c>
      <c r="L451" s="6"/>
    </row>
    <row r="452" spans="1:12" s="16" customFormat="1" ht="31.2" x14ac:dyDescent="0.25">
      <c r="A452" s="103"/>
      <c r="B452" s="28" t="s">
        <v>248</v>
      </c>
      <c r="C452" s="29">
        <v>925</v>
      </c>
      <c r="D452" s="33" t="s">
        <v>8</v>
      </c>
      <c r="E452" s="33" t="s">
        <v>4</v>
      </c>
      <c r="F452" s="33" t="s">
        <v>2</v>
      </c>
      <c r="G452" s="29">
        <v>1</v>
      </c>
      <c r="H452" s="54" t="s">
        <v>6</v>
      </c>
      <c r="I452" s="54" t="s">
        <v>201</v>
      </c>
      <c r="J452" s="33"/>
      <c r="K452" s="24">
        <f>SUM(K453)</f>
        <v>20709.5</v>
      </c>
      <c r="L452" s="6"/>
    </row>
    <row r="453" spans="1:12" s="16" customFormat="1" ht="46.8" x14ac:dyDescent="0.25">
      <c r="A453" s="103"/>
      <c r="B453" s="28" t="s">
        <v>163</v>
      </c>
      <c r="C453" s="29">
        <v>925</v>
      </c>
      <c r="D453" s="33" t="s">
        <v>8</v>
      </c>
      <c r="E453" s="33" t="s">
        <v>4</v>
      </c>
      <c r="F453" s="33" t="s">
        <v>2</v>
      </c>
      <c r="G453" s="29">
        <v>1</v>
      </c>
      <c r="H453" s="54" t="s">
        <v>6</v>
      </c>
      <c r="I453" s="54" t="s">
        <v>201</v>
      </c>
      <c r="J453" s="33" t="s">
        <v>61</v>
      </c>
      <c r="K453" s="24">
        <f>11183.1+9526.4</f>
        <v>20709.5</v>
      </c>
      <c r="L453" s="6"/>
    </row>
    <row r="454" spans="1:12" s="16" customFormat="1" ht="31.2" x14ac:dyDescent="0.25">
      <c r="A454" s="103"/>
      <c r="B454" s="39" t="s">
        <v>391</v>
      </c>
      <c r="C454" s="29">
        <v>925</v>
      </c>
      <c r="D454" s="33" t="s">
        <v>8</v>
      </c>
      <c r="E454" s="33" t="s">
        <v>4</v>
      </c>
      <c r="F454" s="33" t="s">
        <v>2</v>
      </c>
      <c r="G454" s="29">
        <v>1</v>
      </c>
      <c r="H454" s="82" t="s">
        <v>7</v>
      </c>
      <c r="I454" s="33"/>
      <c r="J454" s="33"/>
      <c r="K454" s="24">
        <f>K455</f>
        <v>5000.3</v>
      </c>
      <c r="L454" s="6"/>
    </row>
    <row r="455" spans="1:12" s="16" customFormat="1" ht="110.25" customHeight="1" x14ac:dyDescent="0.25">
      <c r="A455" s="103"/>
      <c r="B455" s="28" t="s">
        <v>170</v>
      </c>
      <c r="C455" s="29">
        <v>925</v>
      </c>
      <c r="D455" s="33" t="s">
        <v>8</v>
      </c>
      <c r="E455" s="33" t="s">
        <v>4</v>
      </c>
      <c r="F455" s="33" t="s">
        <v>2</v>
      </c>
      <c r="G455" s="29">
        <v>1</v>
      </c>
      <c r="H455" s="82" t="s">
        <v>7</v>
      </c>
      <c r="I455" s="33" t="s">
        <v>125</v>
      </c>
      <c r="J455" s="33"/>
      <c r="K455" s="24">
        <f>SUM(K456:K458)</f>
        <v>5000.3</v>
      </c>
      <c r="L455" s="6"/>
    </row>
    <row r="456" spans="1:12" s="16" customFormat="1" ht="31.2" x14ac:dyDescent="0.25">
      <c r="A456" s="103"/>
      <c r="B456" s="28" t="s">
        <v>117</v>
      </c>
      <c r="C456" s="29">
        <v>925</v>
      </c>
      <c r="D456" s="33" t="s">
        <v>8</v>
      </c>
      <c r="E456" s="33" t="s">
        <v>4</v>
      </c>
      <c r="F456" s="33" t="s">
        <v>2</v>
      </c>
      <c r="G456" s="29">
        <v>1</v>
      </c>
      <c r="H456" s="82" t="s">
        <v>7</v>
      </c>
      <c r="I456" s="33" t="s">
        <v>125</v>
      </c>
      <c r="J456" s="33" t="s">
        <v>50</v>
      </c>
      <c r="K456" s="24"/>
      <c r="L456" s="6"/>
    </row>
    <row r="457" spans="1:12" s="16" customFormat="1" x14ac:dyDescent="0.25">
      <c r="A457" s="103"/>
      <c r="B457" s="28" t="s">
        <v>56</v>
      </c>
      <c r="C457" s="29">
        <v>925</v>
      </c>
      <c r="D457" s="33" t="s">
        <v>8</v>
      </c>
      <c r="E457" s="33" t="s">
        <v>4</v>
      </c>
      <c r="F457" s="33" t="s">
        <v>2</v>
      </c>
      <c r="G457" s="29">
        <v>1</v>
      </c>
      <c r="H457" s="82" t="s">
        <v>7</v>
      </c>
      <c r="I457" s="33" t="s">
        <v>125</v>
      </c>
      <c r="J457" s="33" t="s">
        <v>57</v>
      </c>
      <c r="K457" s="24">
        <v>3500.3</v>
      </c>
      <c r="L457" s="6"/>
    </row>
    <row r="458" spans="1:12" s="16" customFormat="1" ht="31.2" x14ac:dyDescent="0.25">
      <c r="A458" s="103"/>
      <c r="B458" s="37" t="s">
        <v>60</v>
      </c>
      <c r="C458" s="29">
        <v>925</v>
      </c>
      <c r="D458" s="33" t="s">
        <v>8</v>
      </c>
      <c r="E458" s="33" t="s">
        <v>4</v>
      </c>
      <c r="F458" s="33" t="s">
        <v>2</v>
      </c>
      <c r="G458" s="29">
        <v>1</v>
      </c>
      <c r="H458" s="82" t="s">
        <v>7</v>
      </c>
      <c r="I458" s="33" t="s">
        <v>125</v>
      </c>
      <c r="J458" s="33" t="s">
        <v>61</v>
      </c>
      <c r="K458" s="24">
        <v>1500</v>
      </c>
      <c r="L458" s="6"/>
    </row>
    <row r="459" spans="1:12" s="16" customFormat="1" ht="48" customHeight="1" x14ac:dyDescent="0.25">
      <c r="A459" s="103"/>
      <c r="B459" s="35" t="s">
        <v>102</v>
      </c>
      <c r="C459" s="29">
        <v>925</v>
      </c>
      <c r="D459" s="33" t="s">
        <v>8</v>
      </c>
      <c r="E459" s="33" t="s">
        <v>4</v>
      </c>
      <c r="F459" s="33" t="s">
        <v>2</v>
      </c>
      <c r="G459" s="29">
        <v>1</v>
      </c>
      <c r="H459" s="33" t="s">
        <v>28</v>
      </c>
      <c r="I459" s="33"/>
      <c r="J459" s="33"/>
      <c r="K459" s="24">
        <f>SUM(K460)</f>
        <v>1335.9</v>
      </c>
      <c r="L459" s="6"/>
    </row>
    <row r="460" spans="1:12" s="16" customFormat="1" ht="93.6" x14ac:dyDescent="0.25">
      <c r="A460" s="103"/>
      <c r="B460" s="38" t="s">
        <v>169</v>
      </c>
      <c r="C460" s="29">
        <v>925</v>
      </c>
      <c r="D460" s="33" t="s">
        <v>8</v>
      </c>
      <c r="E460" s="33" t="s">
        <v>4</v>
      </c>
      <c r="F460" s="33" t="s">
        <v>2</v>
      </c>
      <c r="G460" s="29">
        <v>1</v>
      </c>
      <c r="H460" s="33" t="s">
        <v>28</v>
      </c>
      <c r="I460" s="33" t="s">
        <v>103</v>
      </c>
      <c r="J460" s="33"/>
      <c r="K460" s="24">
        <f>SUM(K461:K461)</f>
        <v>1335.9</v>
      </c>
      <c r="L460" s="6"/>
    </row>
    <row r="461" spans="1:12" s="16" customFormat="1" ht="31.2" x14ac:dyDescent="0.25">
      <c r="A461" s="103"/>
      <c r="B461" s="37" t="s">
        <v>115</v>
      </c>
      <c r="C461" s="29">
        <v>925</v>
      </c>
      <c r="D461" s="33" t="s">
        <v>8</v>
      </c>
      <c r="E461" s="33" t="s">
        <v>4</v>
      </c>
      <c r="F461" s="33" t="s">
        <v>2</v>
      </c>
      <c r="G461" s="29">
        <v>1</v>
      </c>
      <c r="H461" s="33" t="s">
        <v>28</v>
      </c>
      <c r="I461" s="33" t="s">
        <v>103</v>
      </c>
      <c r="J461" s="33" t="s">
        <v>61</v>
      </c>
      <c r="K461" s="24">
        <v>1335.9</v>
      </c>
      <c r="L461" s="6"/>
    </row>
    <row r="462" spans="1:12" s="16" customFormat="1" ht="21" customHeight="1" x14ac:dyDescent="0.25">
      <c r="A462" s="103"/>
      <c r="B462" s="28" t="s">
        <v>396</v>
      </c>
      <c r="C462" s="81">
        <v>925</v>
      </c>
      <c r="D462" s="80" t="s">
        <v>8</v>
      </c>
      <c r="E462" s="80" t="s">
        <v>4</v>
      </c>
      <c r="F462" s="54" t="s">
        <v>2</v>
      </c>
      <c r="G462" s="54" t="s">
        <v>89</v>
      </c>
      <c r="H462" s="54" t="s">
        <v>397</v>
      </c>
      <c r="I462" s="54"/>
      <c r="J462" s="80"/>
      <c r="K462" s="24">
        <f>K463+K465</f>
        <v>107170.1</v>
      </c>
      <c r="L462" s="6"/>
    </row>
    <row r="463" spans="1:12" s="16" customFormat="1" ht="35.25" customHeight="1" x14ac:dyDescent="0.25">
      <c r="A463" s="103"/>
      <c r="B463" s="28" t="s">
        <v>398</v>
      </c>
      <c r="C463" s="81">
        <v>925</v>
      </c>
      <c r="D463" s="80" t="s">
        <v>8</v>
      </c>
      <c r="E463" s="80" t="s">
        <v>4</v>
      </c>
      <c r="F463" s="54" t="s">
        <v>2</v>
      </c>
      <c r="G463" s="54" t="s">
        <v>89</v>
      </c>
      <c r="H463" s="54" t="s">
        <v>397</v>
      </c>
      <c r="I463" s="54" t="s">
        <v>399</v>
      </c>
      <c r="J463" s="80"/>
      <c r="K463" s="24">
        <f>K464</f>
        <v>5707.8</v>
      </c>
      <c r="L463" s="6"/>
    </row>
    <row r="464" spans="1:12" s="16" customFormat="1" ht="35.25" customHeight="1" x14ac:dyDescent="0.25">
      <c r="A464" s="103"/>
      <c r="B464" s="28" t="s">
        <v>163</v>
      </c>
      <c r="C464" s="81">
        <v>925</v>
      </c>
      <c r="D464" s="80" t="s">
        <v>8</v>
      </c>
      <c r="E464" s="80" t="s">
        <v>4</v>
      </c>
      <c r="F464" s="54" t="s">
        <v>2</v>
      </c>
      <c r="G464" s="54" t="s">
        <v>89</v>
      </c>
      <c r="H464" s="54" t="s">
        <v>397</v>
      </c>
      <c r="I464" s="54" t="s">
        <v>399</v>
      </c>
      <c r="J464" s="80" t="s">
        <v>61</v>
      </c>
      <c r="K464" s="24">
        <v>5707.8</v>
      </c>
      <c r="L464" s="6"/>
    </row>
    <row r="465" spans="1:12" s="16" customFormat="1" ht="96.6" customHeight="1" x14ac:dyDescent="0.25">
      <c r="A465" s="103"/>
      <c r="B465" s="86" t="s">
        <v>400</v>
      </c>
      <c r="C465" s="85">
        <v>925</v>
      </c>
      <c r="D465" s="84" t="s">
        <v>8</v>
      </c>
      <c r="E465" s="84" t="s">
        <v>4</v>
      </c>
      <c r="F465" s="89" t="s">
        <v>2</v>
      </c>
      <c r="G465" s="89" t="s">
        <v>89</v>
      </c>
      <c r="H465" s="89" t="s">
        <v>397</v>
      </c>
      <c r="I465" s="89" t="s">
        <v>401</v>
      </c>
      <c r="J465" s="87"/>
      <c r="K465" s="88">
        <v>101462.3</v>
      </c>
      <c r="L465" s="6"/>
    </row>
    <row r="466" spans="1:12" s="16" customFormat="1" ht="35.25" customHeight="1" x14ac:dyDescent="0.25">
      <c r="A466" s="103"/>
      <c r="B466" s="86" t="s">
        <v>60</v>
      </c>
      <c r="C466" s="85">
        <v>925</v>
      </c>
      <c r="D466" s="84" t="s">
        <v>8</v>
      </c>
      <c r="E466" s="84" t="s">
        <v>4</v>
      </c>
      <c r="F466" s="89" t="s">
        <v>2</v>
      </c>
      <c r="G466" s="89" t="s">
        <v>89</v>
      </c>
      <c r="H466" s="89" t="s">
        <v>397</v>
      </c>
      <c r="I466" s="89" t="s">
        <v>401</v>
      </c>
      <c r="J466" s="87" t="s">
        <v>61</v>
      </c>
      <c r="K466" s="88">
        <v>101462.3</v>
      </c>
      <c r="L466" s="6"/>
    </row>
    <row r="467" spans="1:12" s="16" customFormat="1" ht="31.2" x14ac:dyDescent="0.25">
      <c r="A467" s="103"/>
      <c r="B467" s="35" t="s">
        <v>129</v>
      </c>
      <c r="C467" s="29">
        <v>925</v>
      </c>
      <c r="D467" s="33" t="s">
        <v>8</v>
      </c>
      <c r="E467" s="33" t="s">
        <v>4</v>
      </c>
      <c r="F467" s="30" t="s">
        <v>38</v>
      </c>
      <c r="G467" s="30"/>
      <c r="H467" s="30"/>
      <c r="I467" s="30"/>
      <c r="J467" s="33"/>
      <c r="K467" s="24">
        <f>K468</f>
        <v>14402.3</v>
      </c>
      <c r="L467" s="6"/>
    </row>
    <row r="468" spans="1:12" s="16" customFormat="1" x14ac:dyDescent="0.25">
      <c r="A468" s="103"/>
      <c r="B468" s="28" t="s">
        <v>290</v>
      </c>
      <c r="C468" s="29">
        <v>925</v>
      </c>
      <c r="D468" s="33" t="s">
        <v>8</v>
      </c>
      <c r="E468" s="33" t="s">
        <v>4</v>
      </c>
      <c r="F468" s="30" t="s">
        <v>38</v>
      </c>
      <c r="G468" s="30" t="s">
        <v>126</v>
      </c>
      <c r="H468" s="30"/>
      <c r="I468" s="30"/>
      <c r="J468" s="33"/>
      <c r="K468" s="24">
        <f>SUM(K469)</f>
        <v>14402.3</v>
      </c>
      <c r="L468" s="6"/>
    </row>
    <row r="469" spans="1:12" s="16" customFormat="1" ht="31.2" x14ac:dyDescent="0.25">
      <c r="A469" s="103"/>
      <c r="B469" s="28" t="s">
        <v>292</v>
      </c>
      <c r="C469" s="29">
        <v>925</v>
      </c>
      <c r="D469" s="33" t="s">
        <v>8</v>
      </c>
      <c r="E469" s="33" t="s">
        <v>4</v>
      </c>
      <c r="F469" s="30" t="s">
        <v>38</v>
      </c>
      <c r="G469" s="30" t="s">
        <v>126</v>
      </c>
      <c r="H469" s="30" t="s">
        <v>2</v>
      </c>
      <c r="I469" s="30"/>
      <c r="J469" s="33"/>
      <c r="K469" s="24">
        <f>SUM(K470)</f>
        <v>14402.3</v>
      </c>
      <c r="L469" s="6"/>
    </row>
    <row r="470" spans="1:12" s="16" customFormat="1" ht="31.2" x14ac:dyDescent="0.25">
      <c r="A470" s="103"/>
      <c r="B470" s="28" t="s">
        <v>386</v>
      </c>
      <c r="C470" s="29">
        <v>925</v>
      </c>
      <c r="D470" s="33" t="s">
        <v>8</v>
      </c>
      <c r="E470" s="33" t="s">
        <v>4</v>
      </c>
      <c r="F470" s="30" t="s">
        <v>38</v>
      </c>
      <c r="G470" s="30" t="s">
        <v>126</v>
      </c>
      <c r="H470" s="30" t="s">
        <v>2</v>
      </c>
      <c r="I470" s="30" t="s">
        <v>134</v>
      </c>
      <c r="J470" s="33"/>
      <c r="K470" s="24">
        <f t="shared" ref="K470" si="29">SUM(K471)</f>
        <v>14402.3</v>
      </c>
      <c r="L470" s="6"/>
    </row>
    <row r="471" spans="1:12" s="16" customFormat="1" ht="31.2" x14ac:dyDescent="0.25">
      <c r="A471" s="103"/>
      <c r="B471" s="28" t="s">
        <v>60</v>
      </c>
      <c r="C471" s="29">
        <v>925</v>
      </c>
      <c r="D471" s="33" t="s">
        <v>8</v>
      </c>
      <c r="E471" s="33" t="s">
        <v>4</v>
      </c>
      <c r="F471" s="30" t="s">
        <v>38</v>
      </c>
      <c r="G471" s="30" t="s">
        <v>126</v>
      </c>
      <c r="H471" s="30" t="s">
        <v>2</v>
      </c>
      <c r="I471" s="30" t="s">
        <v>134</v>
      </c>
      <c r="J471" s="33" t="s">
        <v>61</v>
      </c>
      <c r="K471" s="24">
        <v>14402.3</v>
      </c>
      <c r="L471" s="6">
        <v>-0.1</v>
      </c>
    </row>
    <row r="472" spans="1:12" s="16" customFormat="1" x14ac:dyDescent="0.25">
      <c r="A472" s="103"/>
      <c r="B472" s="28" t="s">
        <v>130</v>
      </c>
      <c r="C472" s="29">
        <v>925</v>
      </c>
      <c r="D472" s="33" t="s">
        <v>8</v>
      </c>
      <c r="E472" s="33" t="s">
        <v>5</v>
      </c>
      <c r="F472" s="30"/>
      <c r="G472" s="30"/>
      <c r="H472" s="30"/>
      <c r="I472" s="30"/>
      <c r="J472" s="33"/>
      <c r="K472" s="24">
        <f>SUM(K473+K484)</f>
        <v>120617.4</v>
      </c>
      <c r="L472" s="6"/>
    </row>
    <row r="473" spans="1:12" s="16" customFormat="1" x14ac:dyDescent="0.25">
      <c r="A473" s="103"/>
      <c r="B473" s="28" t="s">
        <v>288</v>
      </c>
      <c r="C473" s="29">
        <v>925</v>
      </c>
      <c r="D473" s="33" t="s">
        <v>8</v>
      </c>
      <c r="E473" s="33" t="s">
        <v>5</v>
      </c>
      <c r="F473" s="33" t="s">
        <v>2</v>
      </c>
      <c r="G473" s="29"/>
      <c r="H473" s="33"/>
      <c r="I473" s="33"/>
      <c r="J473" s="33"/>
      <c r="K473" s="24">
        <f t="shared" ref="K473:K476" si="30">SUM(K474)</f>
        <v>114753</v>
      </c>
      <c r="L473" s="6"/>
    </row>
    <row r="474" spans="1:12" s="16" customFormat="1" x14ac:dyDescent="0.25">
      <c r="A474" s="103"/>
      <c r="B474" s="35" t="s">
        <v>289</v>
      </c>
      <c r="C474" s="29">
        <v>925</v>
      </c>
      <c r="D474" s="33" t="s">
        <v>8</v>
      </c>
      <c r="E474" s="33" t="s">
        <v>5</v>
      </c>
      <c r="F474" s="33" t="s">
        <v>2</v>
      </c>
      <c r="G474" s="29">
        <v>1</v>
      </c>
      <c r="H474" s="33"/>
      <c r="I474" s="33"/>
      <c r="J474" s="33"/>
      <c r="K474" s="24">
        <f>SUM(K475+K481)</f>
        <v>114753</v>
      </c>
      <c r="L474" s="6"/>
    </row>
    <row r="475" spans="1:12" s="16" customFormat="1" ht="46.8" x14ac:dyDescent="0.25">
      <c r="A475" s="103"/>
      <c r="B475" s="35" t="s">
        <v>104</v>
      </c>
      <c r="C475" s="29">
        <v>925</v>
      </c>
      <c r="D475" s="33" t="s">
        <v>8</v>
      </c>
      <c r="E475" s="33" t="s">
        <v>5</v>
      </c>
      <c r="F475" s="33" t="s">
        <v>2</v>
      </c>
      <c r="G475" s="29">
        <v>1</v>
      </c>
      <c r="H475" s="33" t="s">
        <v>4</v>
      </c>
      <c r="I475" s="33"/>
      <c r="J475" s="33"/>
      <c r="K475" s="24">
        <f>SUM(K476+K478)</f>
        <v>114720.9</v>
      </c>
      <c r="L475" s="6"/>
    </row>
    <row r="476" spans="1:12" s="16" customFormat="1" ht="46.8" x14ac:dyDescent="0.25">
      <c r="A476" s="103"/>
      <c r="B476" s="35" t="s">
        <v>107</v>
      </c>
      <c r="C476" s="29">
        <v>925</v>
      </c>
      <c r="D476" s="33" t="s">
        <v>8</v>
      </c>
      <c r="E476" s="33" t="s">
        <v>5</v>
      </c>
      <c r="F476" s="33" t="s">
        <v>2</v>
      </c>
      <c r="G476" s="29">
        <v>1</v>
      </c>
      <c r="H476" s="33" t="s">
        <v>4</v>
      </c>
      <c r="I476" s="33" t="s">
        <v>84</v>
      </c>
      <c r="J476" s="33"/>
      <c r="K476" s="24">
        <f t="shared" si="30"/>
        <v>30222.9</v>
      </c>
      <c r="L476" s="6"/>
    </row>
    <row r="477" spans="1:12" s="16" customFormat="1" ht="31.2" x14ac:dyDescent="0.25">
      <c r="A477" s="103"/>
      <c r="B477" s="37" t="s">
        <v>60</v>
      </c>
      <c r="C477" s="29">
        <v>925</v>
      </c>
      <c r="D477" s="33" t="s">
        <v>8</v>
      </c>
      <c r="E477" s="33" t="s">
        <v>5</v>
      </c>
      <c r="F477" s="33" t="s">
        <v>2</v>
      </c>
      <c r="G477" s="29">
        <v>1</v>
      </c>
      <c r="H477" s="33" t="s">
        <v>4</v>
      </c>
      <c r="I477" s="33" t="s">
        <v>84</v>
      </c>
      <c r="J477" s="33" t="s">
        <v>61</v>
      </c>
      <c r="K477" s="24">
        <v>30222.9</v>
      </c>
      <c r="L477" s="6"/>
    </row>
    <row r="478" spans="1:12" s="16" customFormat="1" ht="31.2" x14ac:dyDescent="0.25">
      <c r="A478" s="103"/>
      <c r="B478" s="37" t="s">
        <v>204</v>
      </c>
      <c r="C478" s="29">
        <v>925</v>
      </c>
      <c r="D478" s="33" t="s">
        <v>8</v>
      </c>
      <c r="E478" s="33" t="s">
        <v>5</v>
      </c>
      <c r="F478" s="33" t="s">
        <v>2</v>
      </c>
      <c r="G478" s="29">
        <v>1</v>
      </c>
      <c r="H478" s="33" t="s">
        <v>4</v>
      </c>
      <c r="I478" s="33" t="s">
        <v>203</v>
      </c>
      <c r="J478" s="33"/>
      <c r="K478" s="24">
        <f>SUM(K479:K480)</f>
        <v>84498</v>
      </c>
      <c r="L478" s="6"/>
    </row>
    <row r="479" spans="1:12" s="16" customFormat="1" ht="31.2" x14ac:dyDescent="0.25">
      <c r="A479" s="103"/>
      <c r="B479" s="37" t="s">
        <v>60</v>
      </c>
      <c r="C479" s="29">
        <v>925</v>
      </c>
      <c r="D479" s="33" t="s">
        <v>8</v>
      </c>
      <c r="E479" s="33" t="s">
        <v>5</v>
      </c>
      <c r="F479" s="33" t="s">
        <v>2</v>
      </c>
      <c r="G479" s="29">
        <v>1</v>
      </c>
      <c r="H479" s="33" t="s">
        <v>4</v>
      </c>
      <c r="I479" s="33" t="s">
        <v>203</v>
      </c>
      <c r="J479" s="33" t="s">
        <v>61</v>
      </c>
      <c r="K479" s="24">
        <v>84498</v>
      </c>
      <c r="L479" s="6"/>
    </row>
    <row r="480" spans="1:12" s="16" customFormat="1" x14ac:dyDescent="0.25">
      <c r="A480" s="103"/>
      <c r="B480" s="37" t="s">
        <v>51</v>
      </c>
      <c r="C480" s="29">
        <v>925</v>
      </c>
      <c r="D480" s="33" t="s">
        <v>8</v>
      </c>
      <c r="E480" s="33" t="s">
        <v>5</v>
      </c>
      <c r="F480" s="33" t="s">
        <v>2</v>
      </c>
      <c r="G480" s="29">
        <v>1</v>
      </c>
      <c r="H480" s="82" t="s">
        <v>4</v>
      </c>
      <c r="I480" s="33" t="s">
        <v>203</v>
      </c>
      <c r="J480" s="33" t="s">
        <v>52</v>
      </c>
      <c r="K480" s="24"/>
      <c r="L480" s="6"/>
    </row>
    <row r="481" spans="1:12" s="16" customFormat="1" ht="46.8" x14ac:dyDescent="0.25">
      <c r="A481" s="103"/>
      <c r="B481" s="35" t="s">
        <v>102</v>
      </c>
      <c r="C481" s="29">
        <v>925</v>
      </c>
      <c r="D481" s="33" t="s">
        <v>8</v>
      </c>
      <c r="E481" s="33" t="s">
        <v>5</v>
      </c>
      <c r="F481" s="33" t="s">
        <v>2</v>
      </c>
      <c r="G481" s="29">
        <v>1</v>
      </c>
      <c r="H481" s="82" t="s">
        <v>28</v>
      </c>
      <c r="I481" s="33"/>
      <c r="J481" s="33"/>
      <c r="K481" s="24">
        <f>SUM(K482)</f>
        <v>32.1</v>
      </c>
      <c r="L481" s="6"/>
    </row>
    <row r="482" spans="1:12" s="16" customFormat="1" ht="93.6" x14ac:dyDescent="0.25">
      <c r="A482" s="103"/>
      <c r="B482" s="38" t="s">
        <v>169</v>
      </c>
      <c r="C482" s="29">
        <v>925</v>
      </c>
      <c r="D482" s="33" t="s">
        <v>8</v>
      </c>
      <c r="E482" s="33" t="s">
        <v>5</v>
      </c>
      <c r="F482" s="33" t="s">
        <v>2</v>
      </c>
      <c r="G482" s="29">
        <v>1</v>
      </c>
      <c r="H482" s="82" t="s">
        <v>28</v>
      </c>
      <c r="I482" s="33" t="s">
        <v>103</v>
      </c>
      <c r="J482" s="33"/>
      <c r="K482" s="24">
        <f>SUM(K483:K483)</f>
        <v>32.1</v>
      </c>
      <c r="L482" s="6"/>
    </row>
    <row r="483" spans="1:12" s="16" customFormat="1" ht="31.2" x14ac:dyDescent="0.25">
      <c r="A483" s="103"/>
      <c r="B483" s="37" t="s">
        <v>115</v>
      </c>
      <c r="C483" s="29">
        <v>925</v>
      </c>
      <c r="D483" s="33" t="s">
        <v>8</v>
      </c>
      <c r="E483" s="33" t="s">
        <v>5</v>
      </c>
      <c r="F483" s="33" t="s">
        <v>2</v>
      </c>
      <c r="G483" s="29">
        <v>1</v>
      </c>
      <c r="H483" s="82" t="s">
        <v>28</v>
      </c>
      <c r="I483" s="33" t="s">
        <v>103</v>
      </c>
      <c r="J483" s="33" t="s">
        <v>61</v>
      </c>
      <c r="K483" s="24">
        <v>32.1</v>
      </c>
      <c r="L483" s="6"/>
    </row>
    <row r="484" spans="1:12" s="16" customFormat="1" ht="31.2" x14ac:dyDescent="0.25">
      <c r="A484" s="103"/>
      <c r="B484" s="37" t="s">
        <v>129</v>
      </c>
      <c r="C484" s="29">
        <v>925</v>
      </c>
      <c r="D484" s="33" t="s">
        <v>8</v>
      </c>
      <c r="E484" s="33" t="s">
        <v>5</v>
      </c>
      <c r="F484" s="33" t="s">
        <v>38</v>
      </c>
      <c r="G484" s="29"/>
      <c r="H484" s="33"/>
      <c r="I484" s="33"/>
      <c r="J484" s="33"/>
      <c r="K484" s="24">
        <f>K485</f>
        <v>5864.4</v>
      </c>
      <c r="L484" s="6"/>
    </row>
    <row r="485" spans="1:12" s="16" customFormat="1" x14ac:dyDescent="0.25">
      <c r="A485" s="103"/>
      <c r="B485" s="28" t="s">
        <v>290</v>
      </c>
      <c r="C485" s="29">
        <v>925</v>
      </c>
      <c r="D485" s="33" t="s">
        <v>8</v>
      </c>
      <c r="E485" s="33" t="s">
        <v>5</v>
      </c>
      <c r="F485" s="33" t="s">
        <v>38</v>
      </c>
      <c r="G485" s="29">
        <v>5</v>
      </c>
      <c r="H485" s="33"/>
      <c r="I485" s="33"/>
      <c r="J485" s="33"/>
      <c r="K485" s="24">
        <f>K486</f>
        <v>5864.4</v>
      </c>
      <c r="L485" s="6"/>
    </row>
    <row r="486" spans="1:12" s="16" customFormat="1" ht="31.2" x14ac:dyDescent="0.25">
      <c r="A486" s="103"/>
      <c r="B486" s="28" t="s">
        <v>292</v>
      </c>
      <c r="C486" s="29">
        <v>925</v>
      </c>
      <c r="D486" s="33" t="s">
        <v>8</v>
      </c>
      <c r="E486" s="33" t="s">
        <v>5</v>
      </c>
      <c r="F486" s="33" t="s">
        <v>38</v>
      </c>
      <c r="G486" s="29">
        <v>5</v>
      </c>
      <c r="H486" s="33" t="s">
        <v>2</v>
      </c>
      <c r="I486" s="33"/>
      <c r="J486" s="33"/>
      <c r="K486" s="24">
        <f>K487</f>
        <v>5864.4</v>
      </c>
      <c r="L486" s="6"/>
    </row>
    <row r="487" spans="1:12" s="16" customFormat="1" ht="31.2" x14ac:dyDescent="0.25">
      <c r="A487" s="103"/>
      <c r="B487" s="28" t="s">
        <v>386</v>
      </c>
      <c r="C487" s="29">
        <v>925</v>
      </c>
      <c r="D487" s="33" t="s">
        <v>8</v>
      </c>
      <c r="E487" s="33" t="s">
        <v>5</v>
      </c>
      <c r="F487" s="33" t="s">
        <v>38</v>
      </c>
      <c r="G487" s="29">
        <v>5</v>
      </c>
      <c r="H487" s="33" t="s">
        <v>2</v>
      </c>
      <c r="I487" s="33" t="s">
        <v>134</v>
      </c>
      <c r="J487" s="33"/>
      <c r="K487" s="24">
        <f>K488</f>
        <v>5864.4</v>
      </c>
      <c r="L487" s="6"/>
    </row>
    <row r="488" spans="1:12" s="16" customFormat="1" ht="31.2" x14ac:dyDescent="0.25">
      <c r="A488" s="103"/>
      <c r="B488" s="28" t="s">
        <v>60</v>
      </c>
      <c r="C488" s="29">
        <v>925</v>
      </c>
      <c r="D488" s="33" t="s">
        <v>8</v>
      </c>
      <c r="E488" s="33" t="s">
        <v>5</v>
      </c>
      <c r="F488" s="33" t="s">
        <v>38</v>
      </c>
      <c r="G488" s="29">
        <v>5</v>
      </c>
      <c r="H488" s="33" t="s">
        <v>2</v>
      </c>
      <c r="I488" s="33" t="s">
        <v>134</v>
      </c>
      <c r="J488" s="33" t="s">
        <v>61</v>
      </c>
      <c r="K488" s="24">
        <v>5864.4</v>
      </c>
      <c r="L488" s="6"/>
    </row>
    <row r="489" spans="1:12" s="16" customFormat="1" x14ac:dyDescent="0.25">
      <c r="A489" s="103"/>
      <c r="B489" s="28" t="s">
        <v>26</v>
      </c>
      <c r="C489" s="29">
        <v>925</v>
      </c>
      <c r="D489" s="30" t="s">
        <v>8</v>
      </c>
      <c r="E489" s="33" t="s">
        <v>23</v>
      </c>
      <c r="F489" s="33"/>
      <c r="G489" s="29"/>
      <c r="H489" s="33"/>
      <c r="I489" s="33"/>
      <c r="J489" s="33"/>
      <c r="K489" s="24">
        <f>SUM(K490)</f>
        <v>168923.10000000003</v>
      </c>
      <c r="L489" s="6"/>
    </row>
    <row r="490" spans="1:12" s="16" customFormat="1" x14ac:dyDescent="0.25">
      <c r="A490" s="103"/>
      <c r="B490" s="28" t="s">
        <v>288</v>
      </c>
      <c r="C490" s="29">
        <v>925</v>
      </c>
      <c r="D490" s="33" t="s">
        <v>8</v>
      </c>
      <c r="E490" s="33" t="s">
        <v>23</v>
      </c>
      <c r="F490" s="33" t="s">
        <v>2</v>
      </c>
      <c r="G490" s="29"/>
      <c r="H490" s="33"/>
      <c r="I490" s="33"/>
      <c r="J490" s="33"/>
      <c r="K490" s="24">
        <f>SUM(K491)</f>
        <v>168923.10000000003</v>
      </c>
      <c r="L490" s="6"/>
    </row>
    <row r="491" spans="1:12" s="16" customFormat="1" x14ac:dyDescent="0.25">
      <c r="A491" s="103"/>
      <c r="B491" s="28" t="s">
        <v>289</v>
      </c>
      <c r="C491" s="29">
        <v>925</v>
      </c>
      <c r="D491" s="33" t="s">
        <v>8</v>
      </c>
      <c r="E491" s="33" t="s">
        <v>23</v>
      </c>
      <c r="F491" s="33" t="s">
        <v>2</v>
      </c>
      <c r="G491" s="29">
        <v>1</v>
      </c>
      <c r="H491" s="33"/>
      <c r="I491" s="33"/>
      <c r="J491" s="33"/>
      <c r="K491" s="24">
        <f>SUM(K518+K523+K492+K511+K526+K532)</f>
        <v>168923.10000000003</v>
      </c>
      <c r="L491" s="6"/>
    </row>
    <row r="492" spans="1:12" s="16" customFormat="1" ht="46.8" x14ac:dyDescent="0.25">
      <c r="A492" s="103"/>
      <c r="B492" s="35" t="s">
        <v>104</v>
      </c>
      <c r="C492" s="29">
        <v>925</v>
      </c>
      <c r="D492" s="33" t="s">
        <v>8</v>
      </c>
      <c r="E492" s="33" t="s">
        <v>23</v>
      </c>
      <c r="F492" s="33" t="s">
        <v>2</v>
      </c>
      <c r="G492" s="29">
        <v>1</v>
      </c>
      <c r="H492" s="33" t="s">
        <v>4</v>
      </c>
      <c r="I492" s="33"/>
      <c r="J492" s="33"/>
      <c r="K492" s="24">
        <f>SUM(K493+K497+K508+K506+K504+K502)</f>
        <v>137803.80000000002</v>
      </c>
      <c r="L492" s="6"/>
    </row>
    <row r="493" spans="1:12" s="16" customFormat="1" x14ac:dyDescent="0.25">
      <c r="A493" s="103"/>
      <c r="B493" s="28" t="s">
        <v>47</v>
      </c>
      <c r="C493" s="29">
        <v>925</v>
      </c>
      <c r="D493" s="33" t="s">
        <v>8</v>
      </c>
      <c r="E493" s="33" t="s">
        <v>23</v>
      </c>
      <c r="F493" s="33" t="s">
        <v>2</v>
      </c>
      <c r="G493" s="29">
        <v>1</v>
      </c>
      <c r="H493" s="33" t="s">
        <v>4</v>
      </c>
      <c r="I493" s="33" t="s">
        <v>79</v>
      </c>
      <c r="J493" s="33"/>
      <c r="K493" s="24">
        <f>SUM(K494:K496)</f>
        <v>9071.6999999999989</v>
      </c>
      <c r="L493" s="6"/>
    </row>
    <row r="494" spans="1:12" s="16" customFormat="1" ht="31.2" x14ac:dyDescent="0.25">
      <c r="A494" s="103"/>
      <c r="B494" s="28" t="s">
        <v>48</v>
      </c>
      <c r="C494" s="29">
        <v>925</v>
      </c>
      <c r="D494" s="33" t="s">
        <v>8</v>
      </c>
      <c r="E494" s="33" t="s">
        <v>23</v>
      </c>
      <c r="F494" s="33" t="s">
        <v>2</v>
      </c>
      <c r="G494" s="29">
        <v>1</v>
      </c>
      <c r="H494" s="33" t="s">
        <v>4</v>
      </c>
      <c r="I494" s="33" t="s">
        <v>79</v>
      </c>
      <c r="J494" s="33" t="s">
        <v>49</v>
      </c>
      <c r="K494" s="24">
        <v>9061.9</v>
      </c>
      <c r="L494" s="6"/>
    </row>
    <row r="495" spans="1:12" s="16" customFormat="1" ht="31.2" x14ac:dyDescent="0.25">
      <c r="A495" s="103"/>
      <c r="B495" s="28" t="s">
        <v>117</v>
      </c>
      <c r="C495" s="29">
        <v>925</v>
      </c>
      <c r="D495" s="33" t="s">
        <v>8</v>
      </c>
      <c r="E495" s="33" t="s">
        <v>23</v>
      </c>
      <c r="F495" s="33" t="s">
        <v>2</v>
      </c>
      <c r="G495" s="29">
        <v>1</v>
      </c>
      <c r="H495" s="33" t="s">
        <v>4</v>
      </c>
      <c r="I495" s="33" t="s">
        <v>79</v>
      </c>
      <c r="J495" s="33" t="s">
        <v>50</v>
      </c>
      <c r="K495" s="24">
        <v>8.8000000000000007</v>
      </c>
      <c r="L495" s="6"/>
    </row>
    <row r="496" spans="1:12" s="16" customFormat="1" x14ac:dyDescent="0.25">
      <c r="A496" s="103"/>
      <c r="B496" s="28" t="s">
        <v>51</v>
      </c>
      <c r="C496" s="29">
        <v>925</v>
      </c>
      <c r="D496" s="33" t="s">
        <v>8</v>
      </c>
      <c r="E496" s="33" t="s">
        <v>23</v>
      </c>
      <c r="F496" s="33" t="s">
        <v>2</v>
      </c>
      <c r="G496" s="29">
        <v>1</v>
      </c>
      <c r="H496" s="33" t="s">
        <v>4</v>
      </c>
      <c r="I496" s="33" t="s">
        <v>79</v>
      </c>
      <c r="J496" s="33" t="s">
        <v>52</v>
      </c>
      <c r="K496" s="24">
        <v>1</v>
      </c>
      <c r="L496" s="6"/>
    </row>
    <row r="497" spans="1:12" s="16" customFormat="1" ht="46.8" x14ac:dyDescent="0.25">
      <c r="A497" s="103"/>
      <c r="B497" s="35" t="s">
        <v>107</v>
      </c>
      <c r="C497" s="29">
        <v>925</v>
      </c>
      <c r="D497" s="33" t="s">
        <v>8</v>
      </c>
      <c r="E497" s="33" t="s">
        <v>23</v>
      </c>
      <c r="F497" s="33" t="s">
        <v>2</v>
      </c>
      <c r="G497" s="29">
        <v>1</v>
      </c>
      <c r="H497" s="33" t="s">
        <v>4</v>
      </c>
      <c r="I497" s="33" t="s">
        <v>84</v>
      </c>
      <c r="J497" s="33"/>
      <c r="K497" s="24">
        <v>103171.5</v>
      </c>
      <c r="L497" s="6"/>
    </row>
    <row r="498" spans="1:12" s="16" customFormat="1" ht="31.2" x14ac:dyDescent="0.25">
      <c r="A498" s="103"/>
      <c r="B498" s="28" t="s">
        <v>48</v>
      </c>
      <c r="C498" s="29">
        <v>925</v>
      </c>
      <c r="D498" s="33" t="s">
        <v>8</v>
      </c>
      <c r="E498" s="33" t="s">
        <v>23</v>
      </c>
      <c r="F498" s="33" t="s">
        <v>2</v>
      </c>
      <c r="G498" s="29">
        <v>1</v>
      </c>
      <c r="H498" s="33" t="s">
        <v>4</v>
      </c>
      <c r="I498" s="33" t="s">
        <v>84</v>
      </c>
      <c r="J498" s="33" t="s">
        <v>49</v>
      </c>
      <c r="K498" s="24">
        <v>90359.9</v>
      </c>
      <c r="L498" s="6"/>
    </row>
    <row r="499" spans="1:12" s="16" customFormat="1" ht="31.2" x14ac:dyDescent="0.25">
      <c r="A499" s="103"/>
      <c r="B499" s="28" t="s">
        <v>117</v>
      </c>
      <c r="C499" s="29">
        <v>925</v>
      </c>
      <c r="D499" s="33" t="s">
        <v>8</v>
      </c>
      <c r="E499" s="33" t="s">
        <v>23</v>
      </c>
      <c r="F499" s="33" t="s">
        <v>2</v>
      </c>
      <c r="G499" s="29">
        <v>1</v>
      </c>
      <c r="H499" s="33" t="s">
        <v>4</v>
      </c>
      <c r="I499" s="33" t="s">
        <v>84</v>
      </c>
      <c r="J499" s="33" t="s">
        <v>50</v>
      </c>
      <c r="K499" s="24">
        <v>12734.7</v>
      </c>
      <c r="L499" s="6"/>
    </row>
    <row r="500" spans="1:12" s="16" customFormat="1" x14ac:dyDescent="0.25">
      <c r="A500" s="103"/>
      <c r="B500" s="28" t="s">
        <v>56</v>
      </c>
      <c r="C500" s="29">
        <v>925</v>
      </c>
      <c r="D500" s="33" t="s">
        <v>8</v>
      </c>
      <c r="E500" s="33" t="s">
        <v>23</v>
      </c>
      <c r="F500" s="33" t="s">
        <v>2</v>
      </c>
      <c r="G500" s="29">
        <v>1</v>
      </c>
      <c r="H500" s="33" t="s">
        <v>4</v>
      </c>
      <c r="I500" s="33" t="s">
        <v>84</v>
      </c>
      <c r="J500" s="33" t="s">
        <v>57</v>
      </c>
      <c r="K500" s="24"/>
      <c r="L500" s="6"/>
    </row>
    <row r="501" spans="1:12" s="16" customFormat="1" x14ac:dyDescent="0.25">
      <c r="A501" s="103"/>
      <c r="B501" s="28" t="s">
        <v>51</v>
      </c>
      <c r="C501" s="29">
        <v>925</v>
      </c>
      <c r="D501" s="33" t="s">
        <v>8</v>
      </c>
      <c r="E501" s="33" t="s">
        <v>23</v>
      </c>
      <c r="F501" s="33" t="s">
        <v>2</v>
      </c>
      <c r="G501" s="29">
        <v>1</v>
      </c>
      <c r="H501" s="33" t="s">
        <v>4</v>
      </c>
      <c r="I501" s="33" t="s">
        <v>84</v>
      </c>
      <c r="J501" s="33" t="s">
        <v>52</v>
      </c>
      <c r="K501" s="24">
        <v>76.900000000000006</v>
      </c>
      <c r="L501" s="6"/>
    </row>
    <row r="502" spans="1:12" s="16" customFormat="1" x14ac:dyDescent="0.25">
      <c r="A502" s="103"/>
      <c r="B502" s="28" t="s">
        <v>193</v>
      </c>
      <c r="C502" s="29">
        <v>925</v>
      </c>
      <c r="D502" s="33" t="s">
        <v>8</v>
      </c>
      <c r="E502" s="30" t="s">
        <v>23</v>
      </c>
      <c r="F502" s="30" t="s">
        <v>2</v>
      </c>
      <c r="G502" s="31">
        <v>1</v>
      </c>
      <c r="H502" s="33" t="s">
        <v>4</v>
      </c>
      <c r="I502" s="30" t="s">
        <v>192</v>
      </c>
      <c r="J502" s="30"/>
      <c r="K502" s="24">
        <f>SUM(K503)</f>
        <v>0</v>
      </c>
      <c r="L502" s="6"/>
    </row>
    <row r="503" spans="1:12" s="16" customFormat="1" ht="31.2" x14ac:dyDescent="0.25">
      <c r="A503" s="103"/>
      <c r="B503" s="28" t="s">
        <v>117</v>
      </c>
      <c r="C503" s="29">
        <v>925</v>
      </c>
      <c r="D503" s="30" t="s">
        <v>8</v>
      </c>
      <c r="E503" s="30" t="s">
        <v>23</v>
      </c>
      <c r="F503" s="30" t="s">
        <v>2</v>
      </c>
      <c r="G503" s="31">
        <v>1</v>
      </c>
      <c r="H503" s="33" t="s">
        <v>4</v>
      </c>
      <c r="I503" s="30" t="s">
        <v>192</v>
      </c>
      <c r="J503" s="30" t="s">
        <v>50</v>
      </c>
      <c r="K503" s="24"/>
      <c r="L503" s="6"/>
    </row>
    <row r="504" spans="1:12" s="16" customFormat="1" ht="109.2" x14ac:dyDescent="0.25">
      <c r="A504" s="103"/>
      <c r="B504" s="35" t="s">
        <v>244</v>
      </c>
      <c r="C504" s="29">
        <v>925</v>
      </c>
      <c r="D504" s="33" t="s">
        <v>8</v>
      </c>
      <c r="E504" s="33" t="s">
        <v>23</v>
      </c>
      <c r="F504" s="33" t="s">
        <v>2</v>
      </c>
      <c r="G504" s="29">
        <v>1</v>
      </c>
      <c r="H504" s="33" t="s">
        <v>4</v>
      </c>
      <c r="I504" s="33" t="s">
        <v>243</v>
      </c>
      <c r="J504" s="33"/>
      <c r="K504" s="24">
        <f>K505</f>
        <v>0</v>
      </c>
      <c r="L504" s="6"/>
    </row>
    <row r="505" spans="1:12" s="16" customFormat="1" ht="31.2" x14ac:dyDescent="0.25">
      <c r="A505" s="103"/>
      <c r="B505" s="37" t="s">
        <v>115</v>
      </c>
      <c r="C505" s="29">
        <v>925</v>
      </c>
      <c r="D505" s="33" t="s">
        <v>8</v>
      </c>
      <c r="E505" s="33" t="s">
        <v>23</v>
      </c>
      <c r="F505" s="33" t="s">
        <v>2</v>
      </c>
      <c r="G505" s="29">
        <v>1</v>
      </c>
      <c r="H505" s="33" t="s">
        <v>4</v>
      </c>
      <c r="I505" s="33" t="s">
        <v>243</v>
      </c>
      <c r="J505" s="33" t="s">
        <v>61</v>
      </c>
      <c r="K505" s="24"/>
      <c r="L505" s="6"/>
    </row>
    <row r="506" spans="1:12" s="16" customFormat="1" ht="62.4" x14ac:dyDescent="0.25">
      <c r="A506" s="103"/>
      <c r="B506" s="35" t="s">
        <v>171</v>
      </c>
      <c r="C506" s="29">
        <v>925</v>
      </c>
      <c r="D506" s="33" t="s">
        <v>8</v>
      </c>
      <c r="E506" s="33" t="s">
        <v>23</v>
      </c>
      <c r="F506" s="33" t="s">
        <v>2</v>
      </c>
      <c r="G506" s="29">
        <v>1</v>
      </c>
      <c r="H506" s="33" t="s">
        <v>4</v>
      </c>
      <c r="I506" s="33" t="s">
        <v>110</v>
      </c>
      <c r="J506" s="33"/>
      <c r="K506" s="24">
        <f>K507</f>
        <v>73.2</v>
      </c>
      <c r="L506" s="6"/>
    </row>
    <row r="507" spans="1:12" s="16" customFormat="1" ht="31.2" x14ac:dyDescent="0.25">
      <c r="A507" s="103"/>
      <c r="B507" s="28" t="s">
        <v>48</v>
      </c>
      <c r="C507" s="29">
        <v>925</v>
      </c>
      <c r="D507" s="33" t="s">
        <v>8</v>
      </c>
      <c r="E507" s="33" t="s">
        <v>23</v>
      </c>
      <c r="F507" s="33" t="s">
        <v>2</v>
      </c>
      <c r="G507" s="29">
        <v>1</v>
      </c>
      <c r="H507" s="33" t="s">
        <v>4</v>
      </c>
      <c r="I507" s="33" t="s">
        <v>110</v>
      </c>
      <c r="J507" s="33" t="s">
        <v>49</v>
      </c>
      <c r="K507" s="24">
        <v>73.2</v>
      </c>
      <c r="L507" s="6"/>
    </row>
    <row r="508" spans="1:12" s="16" customFormat="1" ht="62.4" x14ac:dyDescent="0.25">
      <c r="A508" s="103"/>
      <c r="B508" s="37" t="s">
        <v>172</v>
      </c>
      <c r="C508" s="29">
        <v>925</v>
      </c>
      <c r="D508" s="33" t="s">
        <v>8</v>
      </c>
      <c r="E508" s="33" t="s">
        <v>23</v>
      </c>
      <c r="F508" s="33" t="s">
        <v>2</v>
      </c>
      <c r="G508" s="29">
        <v>1</v>
      </c>
      <c r="H508" s="33" t="s">
        <v>4</v>
      </c>
      <c r="I508" s="33" t="s">
        <v>106</v>
      </c>
      <c r="J508" s="33"/>
      <c r="K508" s="24">
        <f>SUM(K509:K510)</f>
        <v>25487.399999999998</v>
      </c>
      <c r="L508" s="6"/>
    </row>
    <row r="509" spans="1:12" s="16" customFormat="1" ht="31.2" x14ac:dyDescent="0.25">
      <c r="A509" s="103"/>
      <c r="B509" s="28" t="s">
        <v>48</v>
      </c>
      <c r="C509" s="29">
        <v>925</v>
      </c>
      <c r="D509" s="33" t="s">
        <v>8</v>
      </c>
      <c r="E509" s="33" t="s">
        <v>23</v>
      </c>
      <c r="F509" s="33" t="s">
        <v>2</v>
      </c>
      <c r="G509" s="29">
        <v>1</v>
      </c>
      <c r="H509" s="33" t="s">
        <v>4</v>
      </c>
      <c r="I509" s="33" t="s">
        <v>106</v>
      </c>
      <c r="J509" s="33" t="s">
        <v>49</v>
      </c>
      <c r="K509" s="24">
        <f>9510.3+17017.1-335-705</f>
        <v>25487.399999999998</v>
      </c>
      <c r="L509" s="6"/>
    </row>
    <row r="510" spans="1:12" s="16" customFormat="1" ht="31.2" x14ac:dyDescent="0.25">
      <c r="A510" s="103"/>
      <c r="B510" s="28" t="s">
        <v>117</v>
      </c>
      <c r="C510" s="29">
        <v>925</v>
      </c>
      <c r="D510" s="33" t="s">
        <v>8</v>
      </c>
      <c r="E510" s="33" t="s">
        <v>23</v>
      </c>
      <c r="F510" s="33" t="s">
        <v>2</v>
      </c>
      <c r="G510" s="29">
        <v>1</v>
      </c>
      <c r="H510" s="33" t="s">
        <v>4</v>
      </c>
      <c r="I510" s="33" t="s">
        <v>106</v>
      </c>
      <c r="J510" s="33" t="s">
        <v>50</v>
      </c>
      <c r="K510" s="24"/>
      <c r="L510" s="6"/>
    </row>
    <row r="511" spans="1:12" s="16" customFormat="1" x14ac:dyDescent="0.25">
      <c r="A511" s="103"/>
      <c r="B511" s="28" t="s">
        <v>108</v>
      </c>
      <c r="C511" s="29">
        <v>925</v>
      </c>
      <c r="D511" s="30" t="s">
        <v>8</v>
      </c>
      <c r="E511" s="33" t="s">
        <v>23</v>
      </c>
      <c r="F511" s="33" t="s">
        <v>2</v>
      </c>
      <c r="G511" s="29">
        <v>1</v>
      </c>
      <c r="H511" s="54" t="s">
        <v>6</v>
      </c>
      <c r="I511" s="33"/>
      <c r="J511" s="33"/>
      <c r="K511" s="24">
        <f>K512+K514+K516</f>
        <v>24708.499999999996</v>
      </c>
      <c r="L511" s="6"/>
    </row>
    <row r="512" spans="1:12" s="16" customFormat="1" ht="31.2" x14ac:dyDescent="0.25">
      <c r="A512" s="103"/>
      <c r="B512" s="55" t="s">
        <v>145</v>
      </c>
      <c r="C512" s="29">
        <v>925</v>
      </c>
      <c r="D512" s="33" t="s">
        <v>8</v>
      </c>
      <c r="E512" s="33" t="s">
        <v>23</v>
      </c>
      <c r="F512" s="33" t="s">
        <v>2</v>
      </c>
      <c r="G512" s="29">
        <v>1</v>
      </c>
      <c r="H512" s="54" t="s">
        <v>6</v>
      </c>
      <c r="I512" s="33" t="s">
        <v>128</v>
      </c>
      <c r="J512" s="33"/>
      <c r="K512" s="24">
        <f>K513</f>
        <v>24086.1</v>
      </c>
      <c r="L512" s="6"/>
    </row>
    <row r="513" spans="1:12" s="16" customFormat="1" ht="31.2" x14ac:dyDescent="0.25">
      <c r="A513" s="103"/>
      <c r="B513" s="37" t="s">
        <v>115</v>
      </c>
      <c r="C513" s="29">
        <v>925</v>
      </c>
      <c r="D513" s="33" t="s">
        <v>8</v>
      </c>
      <c r="E513" s="33" t="s">
        <v>23</v>
      </c>
      <c r="F513" s="33" t="s">
        <v>2</v>
      </c>
      <c r="G513" s="29">
        <v>1</v>
      </c>
      <c r="H513" s="54" t="s">
        <v>6</v>
      </c>
      <c r="I513" s="33" t="s">
        <v>128</v>
      </c>
      <c r="J513" s="33" t="s">
        <v>61</v>
      </c>
      <c r="K513" s="24">
        <v>24086.1</v>
      </c>
      <c r="L513" s="6"/>
    </row>
    <row r="514" spans="1:12" s="16" customFormat="1" ht="109.2" x14ac:dyDescent="0.25">
      <c r="A514" s="103"/>
      <c r="B514" s="28" t="s">
        <v>239</v>
      </c>
      <c r="C514" s="29">
        <v>925</v>
      </c>
      <c r="D514" s="33" t="s">
        <v>8</v>
      </c>
      <c r="E514" s="33" t="s">
        <v>23</v>
      </c>
      <c r="F514" s="33" t="s">
        <v>2</v>
      </c>
      <c r="G514" s="29">
        <v>1</v>
      </c>
      <c r="H514" s="54" t="s">
        <v>6</v>
      </c>
      <c r="I514" s="33" t="s">
        <v>109</v>
      </c>
      <c r="J514" s="33"/>
      <c r="K514" s="24">
        <f>SUM(K515)</f>
        <v>590.1</v>
      </c>
      <c r="L514" s="6"/>
    </row>
    <row r="515" spans="1:12" s="16" customFormat="1" ht="31.2" x14ac:dyDescent="0.25">
      <c r="A515" s="103"/>
      <c r="B515" s="28" t="s">
        <v>48</v>
      </c>
      <c r="C515" s="29">
        <v>925</v>
      </c>
      <c r="D515" s="33" t="s">
        <v>8</v>
      </c>
      <c r="E515" s="33" t="s">
        <v>23</v>
      </c>
      <c r="F515" s="33" t="s">
        <v>2</v>
      </c>
      <c r="G515" s="29">
        <v>1</v>
      </c>
      <c r="H515" s="54" t="s">
        <v>6</v>
      </c>
      <c r="I515" s="33" t="s">
        <v>109</v>
      </c>
      <c r="J515" s="33" t="s">
        <v>49</v>
      </c>
      <c r="K515" s="24">
        <v>590.1</v>
      </c>
      <c r="L515" s="6"/>
    </row>
    <row r="516" spans="1:12" s="16" customFormat="1" ht="78" x14ac:dyDescent="0.25">
      <c r="A516" s="103"/>
      <c r="B516" s="28" t="s">
        <v>328</v>
      </c>
      <c r="C516" s="29">
        <v>925</v>
      </c>
      <c r="D516" s="33" t="s">
        <v>8</v>
      </c>
      <c r="E516" s="33" t="s">
        <v>23</v>
      </c>
      <c r="F516" s="54" t="s">
        <v>2</v>
      </c>
      <c r="G516" s="54" t="s">
        <v>89</v>
      </c>
      <c r="H516" s="54" t="s">
        <v>6</v>
      </c>
      <c r="I516" s="54" t="s">
        <v>202</v>
      </c>
      <c r="J516" s="33"/>
      <c r="K516" s="24">
        <f>K517</f>
        <v>32.299999999999997</v>
      </c>
      <c r="L516" s="6"/>
    </row>
    <row r="517" spans="1:12" s="16" customFormat="1" ht="46.8" x14ac:dyDescent="0.25">
      <c r="A517" s="103"/>
      <c r="B517" s="28" t="s">
        <v>116</v>
      </c>
      <c r="C517" s="29">
        <v>925</v>
      </c>
      <c r="D517" s="33" t="s">
        <v>8</v>
      </c>
      <c r="E517" s="33" t="s">
        <v>23</v>
      </c>
      <c r="F517" s="54" t="s">
        <v>2</v>
      </c>
      <c r="G517" s="54" t="s">
        <v>89</v>
      </c>
      <c r="H517" s="54" t="s">
        <v>6</v>
      </c>
      <c r="I517" s="54" t="s">
        <v>202</v>
      </c>
      <c r="J517" s="33" t="s">
        <v>49</v>
      </c>
      <c r="K517" s="24">
        <v>32.299999999999997</v>
      </c>
      <c r="L517" s="6"/>
    </row>
    <row r="518" spans="1:12" s="16" customFormat="1" ht="31.2" x14ac:dyDescent="0.25">
      <c r="A518" s="103"/>
      <c r="B518" s="39" t="s">
        <v>391</v>
      </c>
      <c r="C518" s="29">
        <v>925</v>
      </c>
      <c r="D518" s="33" t="s">
        <v>8</v>
      </c>
      <c r="E518" s="33" t="s">
        <v>23</v>
      </c>
      <c r="F518" s="33" t="s">
        <v>2</v>
      </c>
      <c r="G518" s="29">
        <v>1</v>
      </c>
      <c r="H518" s="33" t="s">
        <v>7</v>
      </c>
      <c r="I518" s="33"/>
      <c r="J518" s="33"/>
      <c r="K518" s="24">
        <f>SUM(K519)</f>
        <v>100.3</v>
      </c>
      <c r="L518" s="6"/>
    </row>
    <row r="519" spans="1:12" s="16" customFormat="1" ht="124.8" x14ac:dyDescent="0.25">
      <c r="A519" s="103"/>
      <c r="B519" s="28" t="s">
        <v>170</v>
      </c>
      <c r="C519" s="29">
        <v>925</v>
      </c>
      <c r="D519" s="33" t="s">
        <v>8</v>
      </c>
      <c r="E519" s="33" t="s">
        <v>23</v>
      </c>
      <c r="F519" s="33" t="s">
        <v>2</v>
      </c>
      <c r="G519" s="29">
        <v>1</v>
      </c>
      <c r="H519" s="33" t="s">
        <v>7</v>
      </c>
      <c r="I519" s="33" t="s">
        <v>125</v>
      </c>
      <c r="J519" s="33"/>
      <c r="K519" s="24">
        <f>SUM(K520:K522)</f>
        <v>100.3</v>
      </c>
      <c r="L519" s="6"/>
    </row>
    <row r="520" spans="1:12" s="16" customFormat="1" ht="31.2" x14ac:dyDescent="0.25">
      <c r="A520" s="103"/>
      <c r="B520" s="28" t="s">
        <v>117</v>
      </c>
      <c r="C520" s="29">
        <v>925</v>
      </c>
      <c r="D520" s="33" t="s">
        <v>8</v>
      </c>
      <c r="E520" s="33" t="s">
        <v>23</v>
      </c>
      <c r="F520" s="33" t="s">
        <v>2</v>
      </c>
      <c r="G520" s="29">
        <v>1</v>
      </c>
      <c r="H520" s="33" t="s">
        <v>7</v>
      </c>
      <c r="I520" s="33" t="s">
        <v>125</v>
      </c>
      <c r="J520" s="33" t="s">
        <v>49</v>
      </c>
      <c r="K520" s="24">
        <v>75.3</v>
      </c>
      <c r="L520" s="6"/>
    </row>
    <row r="521" spans="1:12" s="16" customFormat="1" ht="31.2" x14ac:dyDescent="0.25">
      <c r="A521" s="103"/>
      <c r="B521" s="28" t="s">
        <v>117</v>
      </c>
      <c r="C521" s="29">
        <v>925</v>
      </c>
      <c r="D521" s="33" t="s">
        <v>8</v>
      </c>
      <c r="E521" s="33" t="s">
        <v>23</v>
      </c>
      <c r="F521" s="33" t="s">
        <v>2</v>
      </c>
      <c r="G521" s="29">
        <v>1</v>
      </c>
      <c r="H521" s="33" t="s">
        <v>7</v>
      </c>
      <c r="I521" s="33" t="s">
        <v>125</v>
      </c>
      <c r="J521" s="33" t="s">
        <v>50</v>
      </c>
      <c r="K521" s="24">
        <v>25</v>
      </c>
      <c r="L521" s="6"/>
    </row>
    <row r="522" spans="1:12" s="16" customFormat="1" x14ac:dyDescent="0.25">
      <c r="A522" s="103"/>
      <c r="B522" s="28" t="s">
        <v>56</v>
      </c>
      <c r="C522" s="29">
        <v>925</v>
      </c>
      <c r="D522" s="33" t="s">
        <v>8</v>
      </c>
      <c r="E522" s="33" t="s">
        <v>23</v>
      </c>
      <c r="F522" s="33" t="s">
        <v>2</v>
      </c>
      <c r="G522" s="29">
        <v>1</v>
      </c>
      <c r="H522" s="33" t="s">
        <v>7</v>
      </c>
      <c r="I522" s="33" t="s">
        <v>125</v>
      </c>
      <c r="J522" s="33" t="s">
        <v>57</v>
      </c>
      <c r="K522" s="24"/>
      <c r="L522" s="6"/>
    </row>
    <row r="523" spans="1:12" s="16" customFormat="1" ht="46.8" x14ac:dyDescent="0.25">
      <c r="A523" s="103"/>
      <c r="B523" s="28" t="s">
        <v>102</v>
      </c>
      <c r="C523" s="29">
        <v>925</v>
      </c>
      <c r="D523" s="33" t="s">
        <v>8</v>
      </c>
      <c r="E523" s="33" t="s">
        <v>23</v>
      </c>
      <c r="F523" s="33" t="s">
        <v>2</v>
      </c>
      <c r="G523" s="29">
        <v>1</v>
      </c>
      <c r="H523" s="33" t="s">
        <v>28</v>
      </c>
      <c r="I523" s="33"/>
      <c r="J523" s="33"/>
      <c r="K523" s="24">
        <f>SUM(K524)</f>
        <v>28.9</v>
      </c>
      <c r="L523" s="6"/>
    </row>
    <row r="524" spans="1:12" s="16" customFormat="1" ht="93.6" x14ac:dyDescent="0.25">
      <c r="A524" s="103"/>
      <c r="B524" s="38" t="s">
        <v>169</v>
      </c>
      <c r="C524" s="29">
        <v>925</v>
      </c>
      <c r="D524" s="33" t="s">
        <v>8</v>
      </c>
      <c r="E524" s="33" t="s">
        <v>23</v>
      </c>
      <c r="F524" s="33" t="s">
        <v>2</v>
      </c>
      <c r="G524" s="29">
        <v>1</v>
      </c>
      <c r="H524" s="33" t="s">
        <v>28</v>
      </c>
      <c r="I524" s="33" t="s">
        <v>103</v>
      </c>
      <c r="J524" s="33"/>
      <c r="K524" s="24">
        <f>SUM(K525)</f>
        <v>28.9</v>
      </c>
      <c r="L524" s="6"/>
    </row>
    <row r="525" spans="1:12" s="16" customFormat="1" ht="62.4" x14ac:dyDescent="0.25">
      <c r="A525" s="103"/>
      <c r="B525" s="28" t="s">
        <v>123</v>
      </c>
      <c r="C525" s="29">
        <v>925</v>
      </c>
      <c r="D525" s="33" t="s">
        <v>8</v>
      </c>
      <c r="E525" s="33" t="s">
        <v>23</v>
      </c>
      <c r="F525" s="33" t="s">
        <v>2</v>
      </c>
      <c r="G525" s="29">
        <v>1</v>
      </c>
      <c r="H525" s="33" t="s">
        <v>28</v>
      </c>
      <c r="I525" s="33" t="s">
        <v>103</v>
      </c>
      <c r="J525" s="33" t="s">
        <v>49</v>
      </c>
      <c r="K525" s="24">
        <f>8.5+20+0.4</f>
        <v>28.9</v>
      </c>
      <c r="L525" s="6"/>
    </row>
    <row r="526" spans="1:12" s="16" customFormat="1" ht="31.2" x14ac:dyDescent="0.25">
      <c r="A526" s="103"/>
      <c r="B526" s="28" t="s">
        <v>326</v>
      </c>
      <c r="C526" s="29">
        <v>925</v>
      </c>
      <c r="D526" s="33" t="s">
        <v>8</v>
      </c>
      <c r="E526" s="33" t="s">
        <v>23</v>
      </c>
      <c r="F526" s="54" t="s">
        <v>2</v>
      </c>
      <c r="G526" s="54" t="s">
        <v>89</v>
      </c>
      <c r="H526" s="54" t="s">
        <v>21</v>
      </c>
      <c r="I526" s="54"/>
      <c r="J526" s="33"/>
      <c r="K526" s="24">
        <f>SUM(K529+K527)</f>
        <v>4328.5999999999995</v>
      </c>
      <c r="L526" s="6"/>
    </row>
    <row r="527" spans="1:12" s="16" customFormat="1" x14ac:dyDescent="0.25">
      <c r="A527" s="103"/>
      <c r="B527" s="28" t="s">
        <v>237</v>
      </c>
      <c r="C527" s="29">
        <v>925</v>
      </c>
      <c r="D527" s="33" t="s">
        <v>8</v>
      </c>
      <c r="E527" s="33" t="s">
        <v>23</v>
      </c>
      <c r="F527" s="54" t="s">
        <v>2</v>
      </c>
      <c r="G527" s="54" t="s">
        <v>89</v>
      </c>
      <c r="H527" s="54" t="s">
        <v>21</v>
      </c>
      <c r="I527" s="54" t="s">
        <v>238</v>
      </c>
      <c r="J527" s="33"/>
      <c r="K527" s="24">
        <f>SUM(K528)</f>
        <v>0</v>
      </c>
      <c r="L527" s="6"/>
    </row>
    <row r="528" spans="1:12" s="16" customFormat="1" ht="31.2" x14ac:dyDescent="0.25">
      <c r="A528" s="103"/>
      <c r="B528" s="28" t="s">
        <v>115</v>
      </c>
      <c r="C528" s="29">
        <v>925</v>
      </c>
      <c r="D528" s="33" t="s">
        <v>8</v>
      </c>
      <c r="E528" s="33" t="s">
        <v>23</v>
      </c>
      <c r="F528" s="54" t="s">
        <v>2</v>
      </c>
      <c r="G528" s="54" t="s">
        <v>89</v>
      </c>
      <c r="H528" s="54" t="s">
        <v>21</v>
      </c>
      <c r="I528" s="54" t="s">
        <v>238</v>
      </c>
      <c r="J528" s="33" t="s">
        <v>61</v>
      </c>
      <c r="K528" s="24"/>
      <c r="L528" s="6"/>
    </row>
    <row r="529" spans="1:12" s="16" customFormat="1" ht="62.4" x14ac:dyDescent="0.25">
      <c r="A529" s="103"/>
      <c r="B529" s="28" t="s">
        <v>327</v>
      </c>
      <c r="C529" s="29">
        <v>925</v>
      </c>
      <c r="D529" s="33" t="s">
        <v>8</v>
      </c>
      <c r="E529" s="33" t="s">
        <v>23</v>
      </c>
      <c r="F529" s="54" t="s">
        <v>2</v>
      </c>
      <c r="G529" s="54" t="s">
        <v>89</v>
      </c>
      <c r="H529" s="54" t="s">
        <v>21</v>
      </c>
      <c r="I529" s="30" t="s">
        <v>325</v>
      </c>
      <c r="J529" s="30"/>
      <c r="K529" s="24">
        <f>SUM(K530:K531)</f>
        <v>4328.5999999999995</v>
      </c>
      <c r="L529" s="6"/>
    </row>
    <row r="530" spans="1:12" s="16" customFormat="1" ht="46.8" x14ac:dyDescent="0.25">
      <c r="A530" s="103"/>
      <c r="B530" s="28" t="s">
        <v>116</v>
      </c>
      <c r="C530" s="29">
        <v>925</v>
      </c>
      <c r="D530" s="33" t="s">
        <v>8</v>
      </c>
      <c r="E530" s="33" t="s">
        <v>23</v>
      </c>
      <c r="F530" s="54" t="s">
        <v>2</v>
      </c>
      <c r="G530" s="54" t="s">
        <v>89</v>
      </c>
      <c r="H530" s="54" t="s">
        <v>21</v>
      </c>
      <c r="I530" s="30" t="s">
        <v>325</v>
      </c>
      <c r="J530" s="30" t="s">
        <v>49</v>
      </c>
      <c r="K530" s="24">
        <v>63.9</v>
      </c>
      <c r="L530" s="6"/>
    </row>
    <row r="531" spans="1:12" s="16" customFormat="1" ht="31.2" x14ac:dyDescent="0.25">
      <c r="A531" s="103"/>
      <c r="B531" s="37" t="s">
        <v>115</v>
      </c>
      <c r="C531" s="29">
        <v>925</v>
      </c>
      <c r="D531" s="33" t="s">
        <v>8</v>
      </c>
      <c r="E531" s="33" t="s">
        <v>23</v>
      </c>
      <c r="F531" s="54" t="s">
        <v>2</v>
      </c>
      <c r="G531" s="54" t="s">
        <v>89</v>
      </c>
      <c r="H531" s="54" t="s">
        <v>21</v>
      </c>
      <c r="I531" s="30" t="s">
        <v>325</v>
      </c>
      <c r="J531" s="30" t="s">
        <v>61</v>
      </c>
      <c r="K531" s="24">
        <v>4264.7</v>
      </c>
      <c r="L531" s="6"/>
    </row>
    <row r="532" spans="1:12" s="16" customFormat="1" x14ac:dyDescent="0.25">
      <c r="A532" s="103"/>
      <c r="B532" s="91" t="s">
        <v>396</v>
      </c>
      <c r="C532" s="96">
        <v>925</v>
      </c>
      <c r="D532" s="95" t="s">
        <v>8</v>
      </c>
      <c r="E532" s="95" t="s">
        <v>23</v>
      </c>
      <c r="F532" s="94" t="s">
        <v>2</v>
      </c>
      <c r="G532" s="94" t="s">
        <v>89</v>
      </c>
      <c r="H532" s="94" t="s">
        <v>397</v>
      </c>
      <c r="I532" s="94"/>
      <c r="J532" s="95"/>
      <c r="K532" s="24">
        <f>K533</f>
        <v>1953</v>
      </c>
      <c r="L532" s="6"/>
    </row>
    <row r="533" spans="1:12" s="16" customFormat="1" ht="109.2" x14ac:dyDescent="0.25">
      <c r="A533" s="103"/>
      <c r="B533" s="91" t="s">
        <v>404</v>
      </c>
      <c r="C533" s="96">
        <v>925</v>
      </c>
      <c r="D533" s="95" t="s">
        <v>8</v>
      </c>
      <c r="E533" s="95" t="s">
        <v>23</v>
      </c>
      <c r="F533" s="94" t="s">
        <v>2</v>
      </c>
      <c r="G533" s="94" t="s">
        <v>89</v>
      </c>
      <c r="H533" s="94" t="s">
        <v>397</v>
      </c>
      <c r="I533" s="94" t="s">
        <v>243</v>
      </c>
      <c r="J533" s="95"/>
      <c r="K533" s="24">
        <f>K534</f>
        <v>1953</v>
      </c>
      <c r="L533" s="6"/>
    </row>
    <row r="534" spans="1:12" s="16" customFormat="1" ht="36" customHeight="1" x14ac:dyDescent="0.25">
      <c r="A534" s="103"/>
      <c r="B534" s="91" t="s">
        <v>163</v>
      </c>
      <c r="C534" s="96">
        <v>925</v>
      </c>
      <c r="D534" s="95" t="s">
        <v>8</v>
      </c>
      <c r="E534" s="95" t="s">
        <v>23</v>
      </c>
      <c r="F534" s="94" t="s">
        <v>2</v>
      </c>
      <c r="G534" s="94" t="s">
        <v>89</v>
      </c>
      <c r="H534" s="94" t="s">
        <v>397</v>
      </c>
      <c r="I534" s="94" t="s">
        <v>243</v>
      </c>
      <c r="J534" s="95" t="s">
        <v>61</v>
      </c>
      <c r="K534" s="24">
        <v>1953</v>
      </c>
      <c r="L534" s="6"/>
    </row>
    <row r="535" spans="1:12" s="16" customFormat="1" x14ac:dyDescent="0.25">
      <c r="A535" s="103"/>
      <c r="B535" s="28" t="s">
        <v>20</v>
      </c>
      <c r="C535" s="29">
        <v>925</v>
      </c>
      <c r="D535" s="33" t="s">
        <v>21</v>
      </c>
      <c r="E535" s="33"/>
      <c r="F535" s="33"/>
      <c r="G535" s="29"/>
      <c r="H535" s="33"/>
      <c r="I535" s="33"/>
      <c r="J535" s="33"/>
      <c r="K535" s="24">
        <f t="shared" ref="K535:K539" si="31">SUM(K536)</f>
        <v>15272.8</v>
      </c>
      <c r="L535" s="6"/>
    </row>
    <row r="536" spans="1:12" s="16" customFormat="1" x14ac:dyDescent="0.25">
      <c r="A536" s="103"/>
      <c r="B536" s="28" t="s">
        <v>27</v>
      </c>
      <c r="C536" s="29">
        <v>925</v>
      </c>
      <c r="D536" s="33" t="s">
        <v>21</v>
      </c>
      <c r="E536" s="33" t="s">
        <v>6</v>
      </c>
      <c r="F536" s="33"/>
      <c r="G536" s="29"/>
      <c r="H536" s="33"/>
      <c r="I536" s="33"/>
      <c r="J536" s="33"/>
      <c r="K536" s="24">
        <f t="shared" si="31"/>
        <v>15272.8</v>
      </c>
      <c r="L536" s="6"/>
    </row>
    <row r="537" spans="1:12" s="16" customFormat="1" x14ac:dyDescent="0.25">
      <c r="A537" s="103"/>
      <c r="B537" s="28" t="s">
        <v>288</v>
      </c>
      <c r="C537" s="29">
        <v>925</v>
      </c>
      <c r="D537" s="33" t="s">
        <v>21</v>
      </c>
      <c r="E537" s="33" t="s">
        <v>6</v>
      </c>
      <c r="F537" s="33" t="s">
        <v>2</v>
      </c>
      <c r="G537" s="29"/>
      <c r="H537" s="33"/>
      <c r="I537" s="33"/>
      <c r="J537" s="33"/>
      <c r="K537" s="24">
        <f t="shared" si="31"/>
        <v>15272.8</v>
      </c>
      <c r="L537" s="6"/>
    </row>
    <row r="538" spans="1:12" s="16" customFormat="1" x14ac:dyDescent="0.25">
      <c r="A538" s="103"/>
      <c r="B538" s="35" t="s">
        <v>289</v>
      </c>
      <c r="C538" s="29">
        <v>925</v>
      </c>
      <c r="D538" s="33" t="s">
        <v>21</v>
      </c>
      <c r="E538" s="33" t="s">
        <v>6</v>
      </c>
      <c r="F538" s="33" t="s">
        <v>2</v>
      </c>
      <c r="G538" s="29">
        <v>1</v>
      </c>
      <c r="H538" s="33"/>
      <c r="I538" s="33"/>
      <c r="J538" s="33"/>
      <c r="K538" s="24">
        <f t="shared" si="31"/>
        <v>15272.8</v>
      </c>
      <c r="L538" s="6"/>
    </row>
    <row r="539" spans="1:12" s="16" customFormat="1" ht="46.8" x14ac:dyDescent="0.25">
      <c r="A539" s="103"/>
      <c r="B539" s="35" t="s">
        <v>104</v>
      </c>
      <c r="C539" s="29">
        <v>925</v>
      </c>
      <c r="D539" s="33" t="s">
        <v>21</v>
      </c>
      <c r="E539" s="33" t="s">
        <v>6</v>
      </c>
      <c r="F539" s="33" t="s">
        <v>2</v>
      </c>
      <c r="G539" s="29">
        <v>1</v>
      </c>
      <c r="H539" s="33" t="s">
        <v>4</v>
      </c>
      <c r="I539" s="33"/>
      <c r="J539" s="33"/>
      <c r="K539" s="24">
        <f t="shared" si="31"/>
        <v>15272.8</v>
      </c>
      <c r="L539" s="6"/>
    </row>
    <row r="540" spans="1:12" s="16" customFormat="1" ht="62.4" x14ac:dyDescent="0.25">
      <c r="A540" s="103"/>
      <c r="B540" s="35" t="s">
        <v>171</v>
      </c>
      <c r="C540" s="29">
        <v>925</v>
      </c>
      <c r="D540" s="33" t="s">
        <v>21</v>
      </c>
      <c r="E540" s="33" t="s">
        <v>6</v>
      </c>
      <c r="F540" s="33" t="s">
        <v>2</v>
      </c>
      <c r="G540" s="29">
        <v>1</v>
      </c>
      <c r="H540" s="33" t="s">
        <v>4</v>
      </c>
      <c r="I540" s="33" t="s">
        <v>110</v>
      </c>
      <c r="J540" s="33"/>
      <c r="K540" s="24">
        <f>SUM(K541:K542)</f>
        <v>15272.8</v>
      </c>
      <c r="L540" s="6"/>
    </row>
    <row r="541" spans="1:12" s="16" customFormat="1" ht="31.2" x14ac:dyDescent="0.25">
      <c r="A541" s="103"/>
      <c r="B541" s="28" t="s">
        <v>117</v>
      </c>
      <c r="C541" s="29">
        <v>925</v>
      </c>
      <c r="D541" s="33" t="s">
        <v>21</v>
      </c>
      <c r="E541" s="33" t="s">
        <v>6</v>
      </c>
      <c r="F541" s="33" t="s">
        <v>2</v>
      </c>
      <c r="G541" s="29">
        <v>1</v>
      </c>
      <c r="H541" s="33" t="s">
        <v>4</v>
      </c>
      <c r="I541" s="33" t="s">
        <v>110</v>
      </c>
      <c r="J541" s="33" t="s">
        <v>50</v>
      </c>
      <c r="K541" s="24">
        <v>153.5</v>
      </c>
      <c r="L541" s="6"/>
    </row>
    <row r="542" spans="1:12" s="16" customFormat="1" x14ac:dyDescent="0.25">
      <c r="A542" s="104"/>
      <c r="B542" s="28" t="s">
        <v>56</v>
      </c>
      <c r="C542" s="29">
        <v>925</v>
      </c>
      <c r="D542" s="33" t="s">
        <v>21</v>
      </c>
      <c r="E542" s="33" t="s">
        <v>6</v>
      </c>
      <c r="F542" s="33" t="s">
        <v>2</v>
      </c>
      <c r="G542" s="29">
        <v>1</v>
      </c>
      <c r="H542" s="33" t="s">
        <v>4</v>
      </c>
      <c r="I542" s="33" t="s">
        <v>110</v>
      </c>
      <c r="J542" s="33" t="s">
        <v>57</v>
      </c>
      <c r="K542" s="24">
        <v>15119.3</v>
      </c>
      <c r="L542" s="6"/>
    </row>
    <row r="543" spans="1:12" s="16" customFormat="1" ht="31.2" x14ac:dyDescent="0.25">
      <c r="A543" s="117">
        <v>10</v>
      </c>
      <c r="B543" s="28" t="s">
        <v>293</v>
      </c>
      <c r="C543" s="29">
        <v>926</v>
      </c>
      <c r="D543" s="33"/>
      <c r="E543" s="33"/>
      <c r="F543" s="33"/>
      <c r="G543" s="29"/>
      <c r="H543" s="33"/>
      <c r="I543" s="33"/>
      <c r="J543" s="33"/>
      <c r="K543" s="24">
        <f>SUM(K544+K566)</f>
        <v>860160.79999999993</v>
      </c>
      <c r="L543" s="6"/>
    </row>
    <row r="544" spans="1:12" s="16" customFormat="1" x14ac:dyDescent="0.25">
      <c r="A544" s="117"/>
      <c r="B544" s="28" t="s">
        <v>18</v>
      </c>
      <c r="C544" s="29">
        <v>926</v>
      </c>
      <c r="D544" s="30" t="s">
        <v>8</v>
      </c>
      <c r="E544" s="33"/>
      <c r="F544" s="33"/>
      <c r="G544" s="29"/>
      <c r="H544" s="33"/>
      <c r="I544" s="33"/>
      <c r="J544" s="33"/>
      <c r="K544" s="24">
        <f>SUM(K545)</f>
        <v>177750.40000000002</v>
      </c>
      <c r="L544" s="6"/>
    </row>
    <row r="545" spans="1:12" s="16" customFormat="1" x14ac:dyDescent="0.25">
      <c r="A545" s="117"/>
      <c r="B545" s="28" t="s">
        <v>130</v>
      </c>
      <c r="C545" s="29">
        <v>926</v>
      </c>
      <c r="D545" s="33" t="s">
        <v>8</v>
      </c>
      <c r="E545" s="33" t="s">
        <v>5</v>
      </c>
      <c r="F545" s="33"/>
      <c r="G545" s="29"/>
      <c r="H545" s="33"/>
      <c r="I545" s="33"/>
      <c r="J545" s="33"/>
      <c r="K545" s="24">
        <f>SUM(K546+K557)</f>
        <v>177750.40000000002</v>
      </c>
      <c r="L545" s="6"/>
    </row>
    <row r="546" spans="1:12" s="16" customFormat="1" x14ac:dyDescent="0.25">
      <c r="A546" s="117"/>
      <c r="B546" s="35" t="s">
        <v>294</v>
      </c>
      <c r="C546" s="29">
        <v>926</v>
      </c>
      <c r="D546" s="33" t="s">
        <v>8</v>
      </c>
      <c r="E546" s="33" t="s">
        <v>5</v>
      </c>
      <c r="F546" s="33" t="s">
        <v>6</v>
      </c>
      <c r="G546" s="29"/>
      <c r="H546" s="33"/>
      <c r="I546" s="33"/>
      <c r="J546" s="33"/>
      <c r="K546" s="24">
        <f>SUM(K547)</f>
        <v>174510.40000000002</v>
      </c>
      <c r="L546" s="6"/>
    </row>
    <row r="547" spans="1:12" s="16" customFormat="1" x14ac:dyDescent="0.25">
      <c r="A547" s="117"/>
      <c r="B547" s="35" t="s">
        <v>295</v>
      </c>
      <c r="C547" s="29">
        <v>926</v>
      </c>
      <c r="D547" s="33" t="s">
        <v>8</v>
      </c>
      <c r="E547" s="33" t="s">
        <v>5</v>
      </c>
      <c r="F547" s="33" t="s">
        <v>6</v>
      </c>
      <c r="G547" s="29">
        <v>1</v>
      </c>
      <c r="H547" s="33"/>
      <c r="I547" s="33"/>
      <c r="J547" s="33"/>
      <c r="K547" s="24">
        <f>SUM(K548+K551+K554)</f>
        <v>174510.40000000002</v>
      </c>
      <c r="L547" s="6"/>
    </row>
    <row r="548" spans="1:12" s="16" customFormat="1" ht="16.5" customHeight="1" x14ac:dyDescent="0.25">
      <c r="A548" s="117"/>
      <c r="B548" s="35" t="s">
        <v>330</v>
      </c>
      <c r="C548" s="29">
        <v>926</v>
      </c>
      <c r="D548" s="33" t="s">
        <v>8</v>
      </c>
      <c r="E548" s="33" t="s">
        <v>5</v>
      </c>
      <c r="F548" s="30" t="s">
        <v>6</v>
      </c>
      <c r="G548" s="30" t="s">
        <v>89</v>
      </c>
      <c r="H548" s="30" t="s">
        <v>4</v>
      </c>
      <c r="I548" s="33"/>
      <c r="J548" s="33"/>
      <c r="K548" s="24">
        <f>SUM(K549)</f>
        <v>80.2</v>
      </c>
      <c r="L548" s="6"/>
    </row>
    <row r="549" spans="1:12" s="16" customFormat="1" ht="93.6" x14ac:dyDescent="0.25">
      <c r="A549" s="117"/>
      <c r="B549" s="53" t="s">
        <v>169</v>
      </c>
      <c r="C549" s="29">
        <v>926</v>
      </c>
      <c r="D549" s="33" t="s">
        <v>8</v>
      </c>
      <c r="E549" s="33" t="s">
        <v>5</v>
      </c>
      <c r="F549" s="33" t="s">
        <v>6</v>
      </c>
      <c r="G549" s="30" t="s">
        <v>89</v>
      </c>
      <c r="H549" s="30" t="s">
        <v>4</v>
      </c>
      <c r="I549" s="33" t="s">
        <v>103</v>
      </c>
      <c r="J549" s="33"/>
      <c r="K549" s="24">
        <f>SUM(K550)</f>
        <v>80.2</v>
      </c>
      <c r="L549" s="6"/>
    </row>
    <row r="550" spans="1:12" s="16" customFormat="1" ht="31.2" x14ac:dyDescent="0.25">
      <c r="A550" s="117"/>
      <c r="B550" s="37" t="s">
        <v>115</v>
      </c>
      <c r="C550" s="29">
        <v>926</v>
      </c>
      <c r="D550" s="33" t="s">
        <v>8</v>
      </c>
      <c r="E550" s="33" t="s">
        <v>5</v>
      </c>
      <c r="F550" s="33" t="s">
        <v>6</v>
      </c>
      <c r="G550" s="30" t="s">
        <v>89</v>
      </c>
      <c r="H550" s="30" t="s">
        <v>4</v>
      </c>
      <c r="I550" s="33" t="s">
        <v>103</v>
      </c>
      <c r="J550" s="33" t="s">
        <v>61</v>
      </c>
      <c r="K550" s="24">
        <v>80.2</v>
      </c>
      <c r="L550" s="6"/>
    </row>
    <row r="551" spans="1:12" s="16" customFormat="1" ht="31.2" x14ac:dyDescent="0.25">
      <c r="A551" s="117"/>
      <c r="B551" s="35" t="s">
        <v>296</v>
      </c>
      <c r="C551" s="29">
        <v>926</v>
      </c>
      <c r="D551" s="33" t="s">
        <v>8</v>
      </c>
      <c r="E551" s="33" t="s">
        <v>5</v>
      </c>
      <c r="F551" s="33" t="s">
        <v>6</v>
      </c>
      <c r="G551" s="29">
        <v>1</v>
      </c>
      <c r="H551" s="33" t="s">
        <v>4</v>
      </c>
      <c r="I551" s="33"/>
      <c r="J551" s="33"/>
      <c r="K551" s="24">
        <f>SUM(K552)</f>
        <v>169851.2</v>
      </c>
      <c r="L551" s="6"/>
    </row>
    <row r="552" spans="1:12" s="16" customFormat="1" ht="46.8" x14ac:dyDescent="0.25">
      <c r="A552" s="117"/>
      <c r="B552" s="28" t="s">
        <v>68</v>
      </c>
      <c r="C552" s="29">
        <v>926</v>
      </c>
      <c r="D552" s="33" t="s">
        <v>8</v>
      </c>
      <c r="E552" s="33" t="s">
        <v>5</v>
      </c>
      <c r="F552" s="33" t="s">
        <v>6</v>
      </c>
      <c r="G552" s="29">
        <v>1</v>
      </c>
      <c r="H552" s="33" t="s">
        <v>4</v>
      </c>
      <c r="I552" s="33" t="s">
        <v>84</v>
      </c>
      <c r="J552" s="33"/>
      <c r="K552" s="24">
        <f t="shared" ref="K552" si="32">SUM(K553)</f>
        <v>169851.2</v>
      </c>
      <c r="L552" s="6"/>
    </row>
    <row r="553" spans="1:12" s="16" customFormat="1" ht="31.2" x14ac:dyDescent="0.25">
      <c r="A553" s="117"/>
      <c r="B553" s="37" t="s">
        <v>60</v>
      </c>
      <c r="C553" s="29">
        <v>926</v>
      </c>
      <c r="D553" s="33" t="s">
        <v>8</v>
      </c>
      <c r="E553" s="33" t="s">
        <v>5</v>
      </c>
      <c r="F553" s="33" t="s">
        <v>6</v>
      </c>
      <c r="G553" s="29">
        <v>1</v>
      </c>
      <c r="H553" s="33" t="s">
        <v>4</v>
      </c>
      <c r="I553" s="33" t="s">
        <v>84</v>
      </c>
      <c r="J553" s="33" t="s">
        <v>61</v>
      </c>
      <c r="K553" s="24">
        <v>169851.2</v>
      </c>
      <c r="L553" s="6"/>
    </row>
    <row r="554" spans="1:12" s="16" customFormat="1" x14ac:dyDescent="0.25">
      <c r="A554" s="117"/>
      <c r="B554" s="35" t="s">
        <v>188</v>
      </c>
      <c r="C554" s="29">
        <v>926</v>
      </c>
      <c r="D554" s="33" t="s">
        <v>8</v>
      </c>
      <c r="E554" s="33" t="s">
        <v>5</v>
      </c>
      <c r="F554" s="30" t="s">
        <v>6</v>
      </c>
      <c r="G554" s="30" t="s">
        <v>89</v>
      </c>
      <c r="H554" s="30" t="s">
        <v>189</v>
      </c>
      <c r="I554" s="30"/>
      <c r="J554" s="33"/>
      <c r="K554" s="24">
        <f>K555</f>
        <v>4579</v>
      </c>
      <c r="L554" s="6"/>
    </row>
    <row r="555" spans="1:12" s="16" customFormat="1" x14ac:dyDescent="0.25">
      <c r="A555" s="117"/>
      <c r="B555" s="35" t="s">
        <v>190</v>
      </c>
      <c r="C555" s="29">
        <v>926</v>
      </c>
      <c r="D555" s="33" t="s">
        <v>8</v>
      </c>
      <c r="E555" s="33" t="s">
        <v>5</v>
      </c>
      <c r="F555" s="30" t="s">
        <v>6</v>
      </c>
      <c r="G555" s="30" t="s">
        <v>89</v>
      </c>
      <c r="H555" s="30" t="s">
        <v>189</v>
      </c>
      <c r="I555" s="30" t="s">
        <v>191</v>
      </c>
      <c r="J555" s="33"/>
      <c r="K555" s="24">
        <f>K556</f>
        <v>4579</v>
      </c>
      <c r="L555" s="6"/>
    </row>
    <row r="556" spans="1:12" s="16" customFormat="1" ht="33" customHeight="1" x14ac:dyDescent="0.25">
      <c r="A556" s="117"/>
      <c r="B556" s="28" t="s">
        <v>163</v>
      </c>
      <c r="C556" s="29">
        <v>926</v>
      </c>
      <c r="D556" s="33" t="s">
        <v>8</v>
      </c>
      <c r="E556" s="33" t="s">
        <v>5</v>
      </c>
      <c r="F556" s="30" t="s">
        <v>6</v>
      </c>
      <c r="G556" s="30" t="s">
        <v>89</v>
      </c>
      <c r="H556" s="30" t="s">
        <v>189</v>
      </c>
      <c r="I556" s="30" t="s">
        <v>191</v>
      </c>
      <c r="J556" s="33" t="s">
        <v>61</v>
      </c>
      <c r="K556" s="24">
        <f>3754.7+824.3</f>
        <v>4579</v>
      </c>
      <c r="L556" s="6"/>
    </row>
    <row r="557" spans="1:12" s="16" customFormat="1" ht="31.2" x14ac:dyDescent="0.25">
      <c r="A557" s="117"/>
      <c r="B557" s="35" t="s">
        <v>129</v>
      </c>
      <c r="C557" s="29">
        <v>926</v>
      </c>
      <c r="D557" s="33" t="s">
        <v>8</v>
      </c>
      <c r="E557" s="33" t="s">
        <v>5</v>
      </c>
      <c r="F557" s="30" t="s">
        <v>38</v>
      </c>
      <c r="G557" s="30"/>
      <c r="H557" s="30"/>
      <c r="I557" s="30"/>
      <c r="J557" s="33"/>
      <c r="K557" s="24">
        <f>SUM(K558+K562)</f>
        <v>3240</v>
      </c>
      <c r="L557" s="6"/>
    </row>
    <row r="558" spans="1:12" s="16" customFormat="1" x14ac:dyDescent="0.25">
      <c r="A558" s="117"/>
      <c r="B558" s="35" t="s">
        <v>141</v>
      </c>
      <c r="C558" s="29">
        <v>926</v>
      </c>
      <c r="D558" s="33" t="s">
        <v>8</v>
      </c>
      <c r="E558" s="33" t="s">
        <v>5</v>
      </c>
      <c r="F558" s="33" t="s">
        <v>38</v>
      </c>
      <c r="G558" s="29">
        <v>2</v>
      </c>
      <c r="H558" s="33"/>
      <c r="I558" s="33"/>
      <c r="J558" s="33"/>
      <c r="K558" s="24">
        <f>K559</f>
        <v>0</v>
      </c>
      <c r="L558" s="6"/>
    </row>
    <row r="559" spans="1:12" s="16" customFormat="1" ht="31.2" x14ac:dyDescent="0.25">
      <c r="A559" s="117"/>
      <c r="B559" s="35" t="s">
        <v>165</v>
      </c>
      <c r="C559" s="29">
        <v>926</v>
      </c>
      <c r="D559" s="33" t="s">
        <v>8</v>
      </c>
      <c r="E559" s="33" t="s">
        <v>5</v>
      </c>
      <c r="F559" s="33" t="s">
        <v>38</v>
      </c>
      <c r="G559" s="29">
        <v>2</v>
      </c>
      <c r="H559" s="33" t="s">
        <v>4</v>
      </c>
      <c r="I559" s="33"/>
      <c r="J559" s="33"/>
      <c r="K559" s="24">
        <f>K560</f>
        <v>0</v>
      </c>
      <c r="L559" s="6"/>
    </row>
    <row r="560" spans="1:12" s="16" customFormat="1" ht="15.75" customHeight="1" x14ac:dyDescent="0.25">
      <c r="A560" s="117"/>
      <c r="B560" s="35" t="s">
        <v>385</v>
      </c>
      <c r="C560" s="29">
        <v>926</v>
      </c>
      <c r="D560" s="33" t="s">
        <v>8</v>
      </c>
      <c r="E560" s="33" t="s">
        <v>5</v>
      </c>
      <c r="F560" s="33" t="s">
        <v>38</v>
      </c>
      <c r="G560" s="29">
        <v>2</v>
      </c>
      <c r="H560" s="33" t="s">
        <v>4</v>
      </c>
      <c r="I560" s="33" t="s">
        <v>164</v>
      </c>
      <c r="J560" s="33"/>
      <c r="K560" s="24">
        <f>K561</f>
        <v>0</v>
      </c>
      <c r="L560" s="6"/>
    </row>
    <row r="561" spans="1:12" s="16" customFormat="1" ht="31.2" x14ac:dyDescent="0.25">
      <c r="A561" s="117"/>
      <c r="B561" s="28" t="s">
        <v>60</v>
      </c>
      <c r="C561" s="29">
        <v>926</v>
      </c>
      <c r="D561" s="33" t="s">
        <v>8</v>
      </c>
      <c r="E561" s="33" t="s">
        <v>5</v>
      </c>
      <c r="F561" s="33" t="s">
        <v>38</v>
      </c>
      <c r="G561" s="29">
        <v>2</v>
      </c>
      <c r="H561" s="33" t="s">
        <v>4</v>
      </c>
      <c r="I561" s="33" t="s">
        <v>164</v>
      </c>
      <c r="J561" s="33" t="s">
        <v>61</v>
      </c>
      <c r="K561" s="24"/>
      <c r="L561" s="6"/>
    </row>
    <row r="562" spans="1:12" s="16" customFormat="1" x14ac:dyDescent="0.25">
      <c r="A562" s="117"/>
      <c r="B562" s="28" t="s">
        <v>290</v>
      </c>
      <c r="C562" s="29">
        <v>926</v>
      </c>
      <c r="D562" s="33" t="s">
        <v>8</v>
      </c>
      <c r="E562" s="33" t="s">
        <v>5</v>
      </c>
      <c r="F562" s="30" t="s">
        <v>38</v>
      </c>
      <c r="G562" s="30" t="s">
        <v>126</v>
      </c>
      <c r="H562" s="30"/>
      <c r="I562" s="30"/>
      <c r="J562" s="33"/>
      <c r="K562" s="24">
        <f>SUM(K563)</f>
        <v>3240</v>
      </c>
      <c r="L562" s="6"/>
    </row>
    <row r="563" spans="1:12" s="16" customFormat="1" ht="31.2" x14ac:dyDescent="0.25">
      <c r="A563" s="117"/>
      <c r="B563" s="28" t="s">
        <v>292</v>
      </c>
      <c r="C563" s="29">
        <v>926</v>
      </c>
      <c r="D563" s="33" t="s">
        <v>8</v>
      </c>
      <c r="E563" s="33" t="s">
        <v>5</v>
      </c>
      <c r="F563" s="30" t="s">
        <v>38</v>
      </c>
      <c r="G563" s="30" t="s">
        <v>126</v>
      </c>
      <c r="H563" s="30" t="s">
        <v>2</v>
      </c>
      <c r="I563" s="30"/>
      <c r="J563" s="33"/>
      <c r="K563" s="24">
        <f>SUM(K564)</f>
        <v>3240</v>
      </c>
      <c r="L563" s="6"/>
    </row>
    <row r="564" spans="1:12" s="16" customFormat="1" ht="31.2" x14ac:dyDescent="0.25">
      <c r="A564" s="117"/>
      <c r="B564" s="28" t="s">
        <v>386</v>
      </c>
      <c r="C564" s="29">
        <v>926</v>
      </c>
      <c r="D564" s="33" t="s">
        <v>8</v>
      </c>
      <c r="E564" s="33" t="s">
        <v>5</v>
      </c>
      <c r="F564" s="30" t="s">
        <v>38</v>
      </c>
      <c r="G564" s="30" t="s">
        <v>126</v>
      </c>
      <c r="H564" s="30" t="s">
        <v>2</v>
      </c>
      <c r="I564" s="30" t="s">
        <v>134</v>
      </c>
      <c r="J564" s="33"/>
      <c r="K564" s="24">
        <f>SUM(K565)</f>
        <v>3240</v>
      </c>
      <c r="L564" s="6"/>
    </row>
    <row r="565" spans="1:12" s="16" customFormat="1" ht="31.2" x14ac:dyDescent="0.25">
      <c r="A565" s="117"/>
      <c r="B565" s="28" t="s">
        <v>60</v>
      </c>
      <c r="C565" s="29">
        <v>926</v>
      </c>
      <c r="D565" s="33" t="s">
        <v>8</v>
      </c>
      <c r="E565" s="33" t="s">
        <v>5</v>
      </c>
      <c r="F565" s="30" t="s">
        <v>38</v>
      </c>
      <c r="G565" s="30" t="s">
        <v>126</v>
      </c>
      <c r="H565" s="30" t="s">
        <v>2</v>
      </c>
      <c r="I565" s="30" t="s">
        <v>134</v>
      </c>
      <c r="J565" s="33" t="s">
        <v>61</v>
      </c>
      <c r="K565" s="24">
        <v>3240</v>
      </c>
      <c r="L565" s="6"/>
    </row>
    <row r="566" spans="1:12" s="16" customFormat="1" x14ac:dyDescent="0.25">
      <c r="A566" s="117"/>
      <c r="B566" s="28" t="s">
        <v>66</v>
      </c>
      <c r="C566" s="29">
        <v>926</v>
      </c>
      <c r="D566" s="30" t="s">
        <v>17</v>
      </c>
      <c r="E566" s="33"/>
      <c r="F566" s="33"/>
      <c r="G566" s="29"/>
      <c r="H566" s="33"/>
      <c r="I566" s="33"/>
      <c r="J566" s="33"/>
      <c r="K566" s="24">
        <f>SUM(K592+K567+K586)</f>
        <v>682410.39999999991</v>
      </c>
      <c r="L566" s="6"/>
    </row>
    <row r="567" spans="1:12" s="16" customFormat="1" x14ac:dyDescent="0.25">
      <c r="A567" s="117"/>
      <c r="B567" s="28" t="s">
        <v>159</v>
      </c>
      <c r="C567" s="29">
        <v>926</v>
      </c>
      <c r="D567" s="33" t="s">
        <v>17</v>
      </c>
      <c r="E567" s="33" t="s">
        <v>2</v>
      </c>
      <c r="F567" s="33"/>
      <c r="G567" s="29"/>
      <c r="H567" s="33"/>
      <c r="I567" s="33"/>
      <c r="J567" s="33"/>
      <c r="K567" s="24">
        <f>SUM(K568+K582)</f>
        <v>580030.6</v>
      </c>
      <c r="L567" s="6"/>
    </row>
    <row r="568" spans="1:12" s="16" customFormat="1" x14ac:dyDescent="0.25">
      <c r="A568" s="117"/>
      <c r="B568" s="35" t="s">
        <v>294</v>
      </c>
      <c r="C568" s="29">
        <v>926</v>
      </c>
      <c r="D568" s="33" t="s">
        <v>17</v>
      </c>
      <c r="E568" s="33" t="s">
        <v>2</v>
      </c>
      <c r="F568" s="33" t="s">
        <v>6</v>
      </c>
      <c r="G568" s="29"/>
      <c r="H568" s="33"/>
      <c r="I568" s="33"/>
      <c r="J568" s="33"/>
      <c r="K568" s="24">
        <f>SUM(K569)</f>
        <v>565631.4</v>
      </c>
      <c r="L568" s="6"/>
    </row>
    <row r="569" spans="1:12" s="16" customFormat="1" x14ac:dyDescent="0.25">
      <c r="A569" s="117"/>
      <c r="B569" s="35" t="s">
        <v>295</v>
      </c>
      <c r="C569" s="29">
        <v>926</v>
      </c>
      <c r="D569" s="33" t="s">
        <v>17</v>
      </c>
      <c r="E569" s="33" t="s">
        <v>2</v>
      </c>
      <c r="F569" s="33" t="s">
        <v>6</v>
      </c>
      <c r="G569" s="29">
        <v>1</v>
      </c>
      <c r="H569" s="33"/>
      <c r="I569" s="33"/>
      <c r="J569" s="33"/>
      <c r="K569" s="24">
        <f>SUM(K573+K570)</f>
        <v>565631.4</v>
      </c>
      <c r="L569" s="6"/>
    </row>
    <row r="570" spans="1:12" s="16" customFormat="1" ht="16.5" customHeight="1" x14ac:dyDescent="0.25">
      <c r="A570" s="117"/>
      <c r="B570" s="28" t="s">
        <v>375</v>
      </c>
      <c r="C570" s="29">
        <v>926</v>
      </c>
      <c r="D570" s="33" t="s">
        <v>17</v>
      </c>
      <c r="E570" s="33" t="s">
        <v>2</v>
      </c>
      <c r="F570" s="33" t="s">
        <v>6</v>
      </c>
      <c r="G570" s="29">
        <v>1</v>
      </c>
      <c r="H570" s="33" t="s">
        <v>4</v>
      </c>
      <c r="I570" s="33"/>
      <c r="J570" s="33"/>
      <c r="K570" s="24">
        <f>SUM(K571)</f>
        <v>550108.9</v>
      </c>
      <c r="L570" s="6"/>
    </row>
    <row r="571" spans="1:12" s="16" customFormat="1" ht="46.8" x14ac:dyDescent="0.25">
      <c r="A571" s="117"/>
      <c r="B571" s="28" t="s">
        <v>68</v>
      </c>
      <c r="C571" s="29">
        <v>926</v>
      </c>
      <c r="D571" s="33" t="s">
        <v>17</v>
      </c>
      <c r="E571" s="33" t="s">
        <v>2</v>
      </c>
      <c r="F571" s="33" t="s">
        <v>6</v>
      </c>
      <c r="G571" s="29">
        <v>1</v>
      </c>
      <c r="H571" s="33" t="s">
        <v>4</v>
      </c>
      <c r="I571" s="33" t="s">
        <v>84</v>
      </c>
      <c r="J571" s="33"/>
      <c r="K571" s="24">
        <f>SUM(K572)</f>
        <v>550108.9</v>
      </c>
      <c r="L571" s="6"/>
    </row>
    <row r="572" spans="1:12" s="16" customFormat="1" ht="31.2" x14ac:dyDescent="0.25">
      <c r="A572" s="117"/>
      <c r="B572" s="28" t="s">
        <v>60</v>
      </c>
      <c r="C572" s="29">
        <v>926</v>
      </c>
      <c r="D572" s="33" t="s">
        <v>17</v>
      </c>
      <c r="E572" s="33" t="s">
        <v>2</v>
      </c>
      <c r="F572" s="33" t="s">
        <v>6</v>
      </c>
      <c r="G572" s="29">
        <v>1</v>
      </c>
      <c r="H572" s="33" t="s">
        <v>4</v>
      </c>
      <c r="I572" s="33" t="s">
        <v>84</v>
      </c>
      <c r="J572" s="33" t="s">
        <v>61</v>
      </c>
      <c r="K572" s="24">
        <v>550108.9</v>
      </c>
      <c r="L572" s="56"/>
    </row>
    <row r="573" spans="1:12" s="16" customFormat="1" ht="31.2" x14ac:dyDescent="0.25">
      <c r="A573" s="117"/>
      <c r="B573" s="39" t="s">
        <v>333</v>
      </c>
      <c r="C573" s="29">
        <v>926</v>
      </c>
      <c r="D573" s="33" t="s">
        <v>17</v>
      </c>
      <c r="E573" s="33" t="s">
        <v>2</v>
      </c>
      <c r="F573" s="30" t="s">
        <v>6</v>
      </c>
      <c r="G573" s="30" t="s">
        <v>89</v>
      </c>
      <c r="H573" s="33" t="s">
        <v>7</v>
      </c>
      <c r="I573" s="30"/>
      <c r="J573" s="33"/>
      <c r="K573" s="24">
        <f>SUM(K576+K580+K578+K574)</f>
        <v>15522.5</v>
      </c>
      <c r="L573" s="6"/>
    </row>
    <row r="574" spans="1:12" s="16" customFormat="1" x14ac:dyDescent="0.25">
      <c r="A574" s="117"/>
      <c r="B574" s="28" t="s">
        <v>346</v>
      </c>
      <c r="C574" s="29">
        <v>926</v>
      </c>
      <c r="D574" s="33" t="s">
        <v>17</v>
      </c>
      <c r="E574" s="33" t="s">
        <v>2</v>
      </c>
      <c r="F574" s="30" t="s">
        <v>6</v>
      </c>
      <c r="G574" s="30" t="s">
        <v>89</v>
      </c>
      <c r="H574" s="33" t="s">
        <v>7</v>
      </c>
      <c r="I574" s="30" t="s">
        <v>160</v>
      </c>
      <c r="J574" s="33"/>
      <c r="K574" s="24">
        <f>SUM(K575)</f>
        <v>0</v>
      </c>
      <c r="L574" s="6"/>
    </row>
    <row r="575" spans="1:12" s="16" customFormat="1" ht="31.2" x14ac:dyDescent="0.25">
      <c r="A575" s="117"/>
      <c r="B575" s="37" t="s">
        <v>60</v>
      </c>
      <c r="C575" s="29">
        <v>926</v>
      </c>
      <c r="D575" s="33" t="s">
        <v>17</v>
      </c>
      <c r="E575" s="33" t="s">
        <v>2</v>
      </c>
      <c r="F575" s="30" t="s">
        <v>6</v>
      </c>
      <c r="G575" s="30" t="s">
        <v>89</v>
      </c>
      <c r="H575" s="33" t="s">
        <v>7</v>
      </c>
      <c r="I575" s="30" t="s">
        <v>160</v>
      </c>
      <c r="J575" s="33" t="s">
        <v>61</v>
      </c>
      <c r="K575" s="24"/>
      <c r="L575" s="6"/>
    </row>
    <row r="576" spans="1:12" s="16" customFormat="1" ht="31.2" x14ac:dyDescent="0.25">
      <c r="A576" s="117"/>
      <c r="B576" s="28" t="s">
        <v>334</v>
      </c>
      <c r="C576" s="29">
        <v>926</v>
      </c>
      <c r="D576" s="33" t="s">
        <v>17</v>
      </c>
      <c r="E576" s="33" t="s">
        <v>2</v>
      </c>
      <c r="F576" s="30" t="s">
        <v>6</v>
      </c>
      <c r="G576" s="30" t="s">
        <v>89</v>
      </c>
      <c r="H576" s="33" t="s">
        <v>7</v>
      </c>
      <c r="I576" s="30" t="s">
        <v>331</v>
      </c>
      <c r="J576" s="33"/>
      <c r="K576" s="24">
        <f>K577</f>
        <v>13685.199999999999</v>
      </c>
      <c r="L576" s="6"/>
    </row>
    <row r="577" spans="1:12" s="16" customFormat="1" ht="31.2" x14ac:dyDescent="0.25">
      <c r="A577" s="117"/>
      <c r="B577" s="28" t="s">
        <v>60</v>
      </c>
      <c r="C577" s="29">
        <v>926</v>
      </c>
      <c r="D577" s="33" t="s">
        <v>17</v>
      </c>
      <c r="E577" s="33" t="s">
        <v>2</v>
      </c>
      <c r="F577" s="30" t="s">
        <v>6</v>
      </c>
      <c r="G577" s="30" t="s">
        <v>89</v>
      </c>
      <c r="H577" s="33" t="s">
        <v>7</v>
      </c>
      <c r="I577" s="30" t="s">
        <v>331</v>
      </c>
      <c r="J577" s="33" t="s">
        <v>61</v>
      </c>
      <c r="K577" s="24">
        <f>11221.8+2463.4</f>
        <v>13685.199999999999</v>
      </c>
      <c r="L577" s="6"/>
    </row>
    <row r="578" spans="1:12" s="16" customFormat="1" ht="31.2" x14ac:dyDescent="0.25">
      <c r="A578" s="117"/>
      <c r="B578" s="28" t="s">
        <v>335</v>
      </c>
      <c r="C578" s="29">
        <v>926</v>
      </c>
      <c r="D578" s="33" t="s">
        <v>17</v>
      </c>
      <c r="E578" s="33" t="s">
        <v>2</v>
      </c>
      <c r="F578" s="30" t="s">
        <v>6</v>
      </c>
      <c r="G578" s="30" t="s">
        <v>89</v>
      </c>
      <c r="H578" s="33" t="s">
        <v>7</v>
      </c>
      <c r="I578" s="30" t="s">
        <v>332</v>
      </c>
      <c r="J578" s="33"/>
      <c r="K578" s="24">
        <f>K579</f>
        <v>1199.7</v>
      </c>
      <c r="L578" s="6"/>
    </row>
    <row r="579" spans="1:12" s="16" customFormat="1" ht="31.2" x14ac:dyDescent="0.25">
      <c r="A579" s="117"/>
      <c r="B579" s="28" t="s">
        <v>60</v>
      </c>
      <c r="C579" s="29">
        <v>926</v>
      </c>
      <c r="D579" s="33" t="s">
        <v>17</v>
      </c>
      <c r="E579" s="33" t="s">
        <v>2</v>
      </c>
      <c r="F579" s="30" t="s">
        <v>6</v>
      </c>
      <c r="G579" s="30" t="s">
        <v>89</v>
      </c>
      <c r="H579" s="33" t="s">
        <v>7</v>
      </c>
      <c r="I579" s="30" t="s">
        <v>332</v>
      </c>
      <c r="J579" s="33" t="s">
        <v>61</v>
      </c>
      <c r="K579" s="24">
        <f>983.7+216</f>
        <v>1199.7</v>
      </c>
      <c r="L579" s="6"/>
    </row>
    <row r="580" spans="1:12" s="16" customFormat="1" x14ac:dyDescent="0.25">
      <c r="A580" s="117"/>
      <c r="B580" s="55" t="s">
        <v>190</v>
      </c>
      <c r="C580" s="29">
        <v>926</v>
      </c>
      <c r="D580" s="33" t="s">
        <v>17</v>
      </c>
      <c r="E580" s="33" t="s">
        <v>2</v>
      </c>
      <c r="F580" s="30" t="s">
        <v>6</v>
      </c>
      <c r="G580" s="30" t="s">
        <v>89</v>
      </c>
      <c r="H580" s="33" t="s">
        <v>7</v>
      </c>
      <c r="I580" s="30" t="s">
        <v>230</v>
      </c>
      <c r="J580" s="33"/>
      <c r="K580" s="24">
        <f>K581</f>
        <v>637.59999999999991</v>
      </c>
      <c r="L580" s="6"/>
    </row>
    <row r="581" spans="1:12" s="16" customFormat="1" ht="31.2" x14ac:dyDescent="0.25">
      <c r="A581" s="117"/>
      <c r="B581" s="37" t="s">
        <v>60</v>
      </c>
      <c r="C581" s="29">
        <v>926</v>
      </c>
      <c r="D581" s="33" t="s">
        <v>17</v>
      </c>
      <c r="E581" s="33" t="s">
        <v>2</v>
      </c>
      <c r="F581" s="30" t="s">
        <v>6</v>
      </c>
      <c r="G581" s="30" t="s">
        <v>89</v>
      </c>
      <c r="H581" s="33" t="s">
        <v>7</v>
      </c>
      <c r="I581" s="30" t="s">
        <v>230</v>
      </c>
      <c r="J581" s="33" t="s">
        <v>61</v>
      </c>
      <c r="K581" s="24">
        <f>522.8+114.8</f>
        <v>637.59999999999991</v>
      </c>
      <c r="L581" s="6"/>
    </row>
    <row r="582" spans="1:12" s="16" customFormat="1" x14ac:dyDescent="0.25">
      <c r="A582" s="117"/>
      <c r="B582" s="28" t="s">
        <v>290</v>
      </c>
      <c r="C582" s="33" t="s">
        <v>356</v>
      </c>
      <c r="D582" s="30" t="s">
        <v>17</v>
      </c>
      <c r="E582" s="30" t="s">
        <v>2</v>
      </c>
      <c r="F582" s="30" t="s">
        <v>38</v>
      </c>
      <c r="G582" s="30" t="s">
        <v>126</v>
      </c>
      <c r="H582" s="30"/>
      <c r="I582" s="30"/>
      <c r="J582" s="33"/>
      <c r="K582" s="24">
        <f>SUM(K583)</f>
        <v>14399.2</v>
      </c>
      <c r="L582" s="6"/>
    </row>
    <row r="583" spans="1:12" s="16" customFormat="1" ht="31.2" x14ac:dyDescent="0.25">
      <c r="A583" s="117"/>
      <c r="B583" s="28" t="s">
        <v>292</v>
      </c>
      <c r="C583" s="33" t="s">
        <v>356</v>
      </c>
      <c r="D583" s="30" t="s">
        <v>17</v>
      </c>
      <c r="E583" s="30" t="s">
        <v>2</v>
      </c>
      <c r="F583" s="30" t="s">
        <v>38</v>
      </c>
      <c r="G583" s="30" t="s">
        <v>126</v>
      </c>
      <c r="H583" s="30" t="s">
        <v>2</v>
      </c>
      <c r="I583" s="30"/>
      <c r="J583" s="33"/>
      <c r="K583" s="24">
        <f>SUM(K584)</f>
        <v>14399.2</v>
      </c>
      <c r="L583" s="6"/>
    </row>
    <row r="584" spans="1:12" s="16" customFormat="1" ht="31.2" x14ac:dyDescent="0.25">
      <c r="A584" s="117"/>
      <c r="B584" s="28" t="s">
        <v>386</v>
      </c>
      <c r="C584" s="33" t="s">
        <v>356</v>
      </c>
      <c r="D584" s="30" t="s">
        <v>17</v>
      </c>
      <c r="E584" s="30" t="s">
        <v>2</v>
      </c>
      <c r="F584" s="30" t="s">
        <v>38</v>
      </c>
      <c r="G584" s="30" t="s">
        <v>126</v>
      </c>
      <c r="H584" s="30" t="s">
        <v>2</v>
      </c>
      <c r="I584" s="30" t="s">
        <v>134</v>
      </c>
      <c r="J584" s="33"/>
      <c r="K584" s="24">
        <f>SUM(K585)</f>
        <v>14399.2</v>
      </c>
      <c r="L584" s="6"/>
    </row>
    <row r="585" spans="1:12" s="16" customFormat="1" ht="31.2" x14ac:dyDescent="0.25">
      <c r="A585" s="117"/>
      <c r="B585" s="28" t="s">
        <v>60</v>
      </c>
      <c r="C585" s="33" t="s">
        <v>356</v>
      </c>
      <c r="D585" s="30" t="s">
        <v>17</v>
      </c>
      <c r="E585" s="30" t="s">
        <v>2</v>
      </c>
      <c r="F585" s="30" t="s">
        <v>38</v>
      </c>
      <c r="G585" s="30" t="s">
        <v>126</v>
      </c>
      <c r="H585" s="30" t="s">
        <v>2</v>
      </c>
      <c r="I585" s="30" t="s">
        <v>134</v>
      </c>
      <c r="J585" s="33" t="s">
        <v>61</v>
      </c>
      <c r="K585" s="24">
        <v>14399.2</v>
      </c>
      <c r="L585" s="6"/>
    </row>
    <row r="586" spans="1:12" s="16" customFormat="1" x14ac:dyDescent="0.25">
      <c r="A586" s="117"/>
      <c r="B586" s="28" t="s">
        <v>339</v>
      </c>
      <c r="C586" s="29">
        <v>926</v>
      </c>
      <c r="D586" s="33" t="s">
        <v>17</v>
      </c>
      <c r="E586" s="33" t="s">
        <v>4</v>
      </c>
      <c r="F586" s="30"/>
      <c r="G586" s="30"/>
      <c r="H586" s="30"/>
      <c r="I586" s="30"/>
      <c r="J586" s="33"/>
      <c r="K586" s="24">
        <f>SUM(K587)</f>
        <v>22437.7</v>
      </c>
      <c r="L586" s="6"/>
    </row>
    <row r="587" spans="1:12" s="16" customFormat="1" x14ac:dyDescent="0.25">
      <c r="A587" s="117"/>
      <c r="B587" s="28" t="s">
        <v>340</v>
      </c>
      <c r="C587" s="29">
        <v>926</v>
      </c>
      <c r="D587" s="33" t="s">
        <v>17</v>
      </c>
      <c r="E587" s="33" t="s">
        <v>4</v>
      </c>
      <c r="F587" s="30" t="s">
        <v>6</v>
      </c>
      <c r="G587" s="30"/>
      <c r="H587" s="30"/>
      <c r="I587" s="30"/>
      <c r="J587" s="33"/>
      <c r="K587" s="24">
        <f>SUM(K588)</f>
        <v>22437.7</v>
      </c>
      <c r="L587" s="6"/>
    </row>
    <row r="588" spans="1:12" s="16" customFormat="1" x14ac:dyDescent="0.25">
      <c r="A588" s="117"/>
      <c r="B588" s="35" t="s">
        <v>295</v>
      </c>
      <c r="C588" s="29">
        <v>926</v>
      </c>
      <c r="D588" s="33" t="s">
        <v>17</v>
      </c>
      <c r="E588" s="33" t="s">
        <v>4</v>
      </c>
      <c r="F588" s="30" t="s">
        <v>6</v>
      </c>
      <c r="G588" s="30" t="s">
        <v>89</v>
      </c>
      <c r="H588" s="30"/>
      <c r="I588" s="30"/>
      <c r="J588" s="33"/>
      <c r="K588" s="24">
        <f>SUM(K589)</f>
        <v>22437.7</v>
      </c>
      <c r="L588" s="6"/>
    </row>
    <row r="589" spans="1:12" s="16" customFormat="1" ht="33.75" customHeight="1" x14ac:dyDescent="0.25">
      <c r="A589" s="117"/>
      <c r="B589" s="28" t="s">
        <v>341</v>
      </c>
      <c r="C589" s="29">
        <v>926</v>
      </c>
      <c r="D589" s="33" t="s">
        <v>17</v>
      </c>
      <c r="E589" s="33" t="s">
        <v>4</v>
      </c>
      <c r="F589" s="30" t="s">
        <v>6</v>
      </c>
      <c r="G589" s="30" t="s">
        <v>89</v>
      </c>
      <c r="H589" s="33" t="s">
        <v>4</v>
      </c>
      <c r="I589" s="30"/>
      <c r="J589" s="33"/>
      <c r="K589" s="24">
        <f>SUM(K590)</f>
        <v>22437.7</v>
      </c>
      <c r="L589" s="6"/>
    </row>
    <row r="590" spans="1:12" s="16" customFormat="1" ht="46.8" x14ac:dyDescent="0.25">
      <c r="A590" s="117"/>
      <c r="B590" s="28" t="s">
        <v>68</v>
      </c>
      <c r="C590" s="29">
        <v>926</v>
      </c>
      <c r="D590" s="33" t="s">
        <v>17</v>
      </c>
      <c r="E590" s="33" t="s">
        <v>4</v>
      </c>
      <c r="F590" s="30" t="s">
        <v>6</v>
      </c>
      <c r="G590" s="30" t="s">
        <v>89</v>
      </c>
      <c r="H590" s="33" t="s">
        <v>4</v>
      </c>
      <c r="I590" s="30" t="s">
        <v>84</v>
      </c>
      <c r="J590" s="33"/>
      <c r="K590" s="24">
        <f>SUM(K591)</f>
        <v>22437.7</v>
      </c>
      <c r="L590" s="6"/>
    </row>
    <row r="591" spans="1:12" s="16" customFormat="1" ht="31.2" x14ac:dyDescent="0.25">
      <c r="A591" s="117"/>
      <c r="B591" s="28" t="s">
        <v>60</v>
      </c>
      <c r="C591" s="29">
        <v>926</v>
      </c>
      <c r="D591" s="33" t="s">
        <v>17</v>
      </c>
      <c r="E591" s="33" t="s">
        <v>4</v>
      </c>
      <c r="F591" s="30" t="s">
        <v>6</v>
      </c>
      <c r="G591" s="30" t="s">
        <v>89</v>
      </c>
      <c r="H591" s="33" t="s">
        <v>4</v>
      </c>
      <c r="I591" s="30" t="s">
        <v>84</v>
      </c>
      <c r="J591" s="33" t="s">
        <v>61</v>
      </c>
      <c r="K591" s="24">
        <v>22437.7</v>
      </c>
      <c r="L591" s="6"/>
    </row>
    <row r="592" spans="1:12" s="16" customFormat="1" x14ac:dyDescent="0.25">
      <c r="A592" s="117"/>
      <c r="B592" s="28" t="s">
        <v>45</v>
      </c>
      <c r="C592" s="29">
        <v>926</v>
      </c>
      <c r="D592" s="33" t="s">
        <v>17</v>
      </c>
      <c r="E592" s="33" t="s">
        <v>6</v>
      </c>
      <c r="F592" s="33"/>
      <c r="G592" s="29"/>
      <c r="H592" s="33"/>
      <c r="I592" s="33"/>
      <c r="J592" s="33"/>
      <c r="K592" s="24">
        <f>SUM(+K593)</f>
        <v>79942.099999999991</v>
      </c>
      <c r="L592" s="6"/>
    </row>
    <row r="593" spans="1:12" s="16" customFormat="1" x14ac:dyDescent="0.25">
      <c r="A593" s="117"/>
      <c r="B593" s="35" t="s">
        <v>294</v>
      </c>
      <c r="C593" s="29">
        <v>926</v>
      </c>
      <c r="D593" s="33" t="s">
        <v>17</v>
      </c>
      <c r="E593" s="33" t="s">
        <v>6</v>
      </c>
      <c r="F593" s="33" t="s">
        <v>6</v>
      </c>
      <c r="G593" s="29"/>
      <c r="H593" s="33"/>
      <c r="I593" s="33"/>
      <c r="J593" s="33"/>
      <c r="K593" s="24">
        <f>SUM(K594)</f>
        <v>79942.099999999991</v>
      </c>
      <c r="L593" s="6"/>
    </row>
    <row r="594" spans="1:12" s="16" customFormat="1" x14ac:dyDescent="0.25">
      <c r="A594" s="117"/>
      <c r="B594" s="35" t="s">
        <v>295</v>
      </c>
      <c r="C594" s="29">
        <v>926</v>
      </c>
      <c r="D594" s="33" t="s">
        <v>17</v>
      </c>
      <c r="E594" s="33" t="s">
        <v>6</v>
      </c>
      <c r="F594" s="33" t="s">
        <v>6</v>
      </c>
      <c r="G594" s="29">
        <v>1</v>
      </c>
      <c r="H594" s="33"/>
      <c r="I594" s="33"/>
      <c r="J594" s="33"/>
      <c r="K594" s="24">
        <f>SUM(K595+K602)</f>
        <v>79942.099999999991</v>
      </c>
      <c r="L594" s="6"/>
    </row>
    <row r="595" spans="1:12" s="16" customFormat="1" ht="31.2" x14ac:dyDescent="0.25">
      <c r="A595" s="117"/>
      <c r="B595" s="35" t="s">
        <v>374</v>
      </c>
      <c r="C595" s="29">
        <v>926</v>
      </c>
      <c r="D595" s="33" t="s">
        <v>17</v>
      </c>
      <c r="E595" s="33" t="s">
        <v>6</v>
      </c>
      <c r="F595" s="33" t="s">
        <v>6</v>
      </c>
      <c r="G595" s="29">
        <v>1</v>
      </c>
      <c r="H595" s="33" t="s">
        <v>2</v>
      </c>
      <c r="I595" s="33"/>
      <c r="J595" s="33"/>
      <c r="K595" s="24">
        <f>SUM(K596+K600)</f>
        <v>8530</v>
      </c>
      <c r="L595" s="6"/>
    </row>
    <row r="596" spans="1:12" s="16" customFormat="1" x14ac:dyDescent="0.25">
      <c r="A596" s="117"/>
      <c r="B596" s="35" t="s">
        <v>62</v>
      </c>
      <c r="C596" s="29">
        <v>926</v>
      </c>
      <c r="D596" s="33" t="s">
        <v>17</v>
      </c>
      <c r="E596" s="33" t="s">
        <v>6</v>
      </c>
      <c r="F596" s="33" t="s">
        <v>6</v>
      </c>
      <c r="G596" s="29">
        <v>1</v>
      </c>
      <c r="H596" s="33" t="s">
        <v>2</v>
      </c>
      <c r="I596" s="33" t="s">
        <v>79</v>
      </c>
      <c r="J596" s="33"/>
      <c r="K596" s="24">
        <f t="shared" ref="K596" si="33">SUM(K597:K599)</f>
        <v>8530</v>
      </c>
      <c r="L596" s="6"/>
    </row>
    <row r="597" spans="1:12" s="16" customFormat="1" ht="31.2" x14ac:dyDescent="0.25">
      <c r="A597" s="117"/>
      <c r="B597" s="28" t="s">
        <v>48</v>
      </c>
      <c r="C597" s="29">
        <v>926</v>
      </c>
      <c r="D597" s="33" t="s">
        <v>17</v>
      </c>
      <c r="E597" s="33" t="s">
        <v>6</v>
      </c>
      <c r="F597" s="33" t="s">
        <v>6</v>
      </c>
      <c r="G597" s="29">
        <v>1</v>
      </c>
      <c r="H597" s="33" t="s">
        <v>2</v>
      </c>
      <c r="I597" s="33" t="s">
        <v>79</v>
      </c>
      <c r="J597" s="33" t="s">
        <v>49</v>
      </c>
      <c r="K597" s="24">
        <v>8252.4</v>
      </c>
      <c r="L597" s="6"/>
    </row>
    <row r="598" spans="1:12" s="16" customFormat="1" ht="31.2" x14ac:dyDescent="0.25">
      <c r="A598" s="117"/>
      <c r="B598" s="28" t="s">
        <v>117</v>
      </c>
      <c r="C598" s="29">
        <v>926</v>
      </c>
      <c r="D598" s="33" t="s">
        <v>17</v>
      </c>
      <c r="E598" s="33" t="s">
        <v>6</v>
      </c>
      <c r="F598" s="33" t="s">
        <v>6</v>
      </c>
      <c r="G598" s="29">
        <v>1</v>
      </c>
      <c r="H598" s="33" t="s">
        <v>2</v>
      </c>
      <c r="I598" s="33" t="s">
        <v>79</v>
      </c>
      <c r="J598" s="33" t="s">
        <v>50</v>
      </c>
      <c r="K598" s="24">
        <f>302.2-24.6</f>
        <v>277.59999999999997</v>
      </c>
      <c r="L598" s="6"/>
    </row>
    <row r="599" spans="1:12" s="16" customFormat="1" x14ac:dyDescent="0.25">
      <c r="A599" s="117"/>
      <c r="B599" s="28" t="s">
        <v>51</v>
      </c>
      <c r="C599" s="29">
        <v>926</v>
      </c>
      <c r="D599" s="33" t="s">
        <v>17</v>
      </c>
      <c r="E599" s="33" t="s">
        <v>6</v>
      </c>
      <c r="F599" s="33" t="s">
        <v>6</v>
      </c>
      <c r="G599" s="29">
        <v>1</v>
      </c>
      <c r="H599" s="33" t="s">
        <v>2</v>
      </c>
      <c r="I599" s="33" t="s">
        <v>79</v>
      </c>
      <c r="J599" s="33" t="s">
        <v>52</v>
      </c>
      <c r="K599" s="24"/>
      <c r="L599" s="6"/>
    </row>
    <row r="600" spans="1:12" s="16" customFormat="1" x14ac:dyDescent="0.25">
      <c r="A600" s="117"/>
      <c r="B600" s="28" t="s">
        <v>193</v>
      </c>
      <c r="C600" s="29">
        <v>926</v>
      </c>
      <c r="D600" s="33" t="s">
        <v>17</v>
      </c>
      <c r="E600" s="30" t="s">
        <v>6</v>
      </c>
      <c r="F600" s="30" t="s">
        <v>6</v>
      </c>
      <c r="G600" s="31">
        <v>1</v>
      </c>
      <c r="H600" s="30" t="s">
        <v>2</v>
      </c>
      <c r="I600" s="30" t="s">
        <v>192</v>
      </c>
      <c r="J600" s="30"/>
      <c r="K600" s="24">
        <f>SUM(K601)</f>
        <v>0</v>
      </c>
      <c r="L600" s="6"/>
    </row>
    <row r="601" spans="1:12" s="16" customFormat="1" ht="31.2" x14ac:dyDescent="0.25">
      <c r="A601" s="117"/>
      <c r="B601" s="28" t="s">
        <v>117</v>
      </c>
      <c r="C601" s="29">
        <v>926</v>
      </c>
      <c r="D601" s="30" t="s">
        <v>17</v>
      </c>
      <c r="E601" s="30" t="s">
        <v>6</v>
      </c>
      <c r="F601" s="30" t="s">
        <v>6</v>
      </c>
      <c r="G601" s="31">
        <v>1</v>
      </c>
      <c r="H601" s="30" t="s">
        <v>2</v>
      </c>
      <c r="I601" s="30" t="s">
        <v>192</v>
      </c>
      <c r="J601" s="30" t="s">
        <v>50</v>
      </c>
      <c r="K601" s="24"/>
      <c r="L601" s="6"/>
    </row>
    <row r="602" spans="1:12" s="16" customFormat="1" ht="17.25" customHeight="1" x14ac:dyDescent="0.25">
      <c r="A602" s="117"/>
      <c r="B602" s="35" t="s">
        <v>330</v>
      </c>
      <c r="C602" s="29">
        <v>926</v>
      </c>
      <c r="D602" s="30" t="s">
        <v>17</v>
      </c>
      <c r="E602" s="33" t="s">
        <v>6</v>
      </c>
      <c r="F602" s="33" t="s">
        <v>6</v>
      </c>
      <c r="G602" s="29">
        <v>1</v>
      </c>
      <c r="H602" s="33" t="s">
        <v>4</v>
      </c>
      <c r="I602" s="33"/>
      <c r="J602" s="33"/>
      <c r="K602" s="24">
        <f>SUM(K603+K608)</f>
        <v>71412.099999999991</v>
      </c>
      <c r="L602" s="6"/>
    </row>
    <row r="603" spans="1:12" s="16" customFormat="1" ht="46.8" x14ac:dyDescent="0.25">
      <c r="A603" s="117"/>
      <c r="B603" s="28" t="s">
        <v>68</v>
      </c>
      <c r="C603" s="29">
        <v>926</v>
      </c>
      <c r="D603" s="33" t="s">
        <v>17</v>
      </c>
      <c r="E603" s="33" t="s">
        <v>6</v>
      </c>
      <c r="F603" s="33" t="s">
        <v>6</v>
      </c>
      <c r="G603" s="29">
        <v>1</v>
      </c>
      <c r="H603" s="33" t="s">
        <v>4</v>
      </c>
      <c r="I603" s="33" t="s">
        <v>84</v>
      </c>
      <c r="J603" s="33"/>
      <c r="K603" s="24">
        <f>SUM(K604:K607)</f>
        <v>71410.899999999994</v>
      </c>
      <c r="L603" s="6"/>
    </row>
    <row r="604" spans="1:12" s="16" customFormat="1" ht="31.2" x14ac:dyDescent="0.25">
      <c r="A604" s="117"/>
      <c r="B604" s="28" t="s">
        <v>48</v>
      </c>
      <c r="C604" s="29">
        <v>926</v>
      </c>
      <c r="D604" s="33" t="s">
        <v>17</v>
      </c>
      <c r="E604" s="33" t="s">
        <v>6</v>
      </c>
      <c r="F604" s="33" t="s">
        <v>6</v>
      </c>
      <c r="G604" s="29">
        <v>1</v>
      </c>
      <c r="H604" s="33" t="s">
        <v>4</v>
      </c>
      <c r="I604" s="33" t="s">
        <v>84</v>
      </c>
      <c r="J604" s="33" t="s">
        <v>49</v>
      </c>
      <c r="K604" s="24">
        <f>17157.2+36349.9</f>
        <v>53507.100000000006</v>
      </c>
      <c r="L604" s="6"/>
    </row>
    <row r="605" spans="1:12" s="16" customFormat="1" ht="31.2" x14ac:dyDescent="0.25">
      <c r="A605" s="117"/>
      <c r="B605" s="28" t="s">
        <v>117</v>
      </c>
      <c r="C605" s="29">
        <v>926</v>
      </c>
      <c r="D605" s="33" t="s">
        <v>17</v>
      </c>
      <c r="E605" s="33" t="s">
        <v>6</v>
      </c>
      <c r="F605" s="33" t="s">
        <v>6</v>
      </c>
      <c r="G605" s="29">
        <v>1</v>
      </c>
      <c r="H605" s="33" t="s">
        <v>4</v>
      </c>
      <c r="I605" s="33" t="s">
        <v>84</v>
      </c>
      <c r="J605" s="33" t="s">
        <v>50</v>
      </c>
      <c r="K605" s="24">
        <f>19898.6-17157.2+6431.1-388.1</f>
        <v>8784.3999999999978</v>
      </c>
      <c r="L605" s="6"/>
    </row>
    <row r="606" spans="1:12" s="16" customFormat="1" ht="31.2" x14ac:dyDescent="0.25">
      <c r="A606" s="117"/>
      <c r="B606" s="28" t="s">
        <v>60</v>
      </c>
      <c r="C606" s="29">
        <v>926</v>
      </c>
      <c r="D606" s="33" t="s">
        <v>17</v>
      </c>
      <c r="E606" s="33" t="s">
        <v>6</v>
      </c>
      <c r="F606" s="30" t="s">
        <v>6</v>
      </c>
      <c r="G606" s="29">
        <v>1</v>
      </c>
      <c r="H606" s="33" t="s">
        <v>4</v>
      </c>
      <c r="I606" s="33" t="s">
        <v>84</v>
      </c>
      <c r="J606" s="33" t="s">
        <v>61</v>
      </c>
      <c r="K606" s="24">
        <v>9106.5</v>
      </c>
      <c r="L606" s="6"/>
    </row>
    <row r="607" spans="1:12" s="16" customFormat="1" x14ac:dyDescent="0.25">
      <c r="A607" s="117"/>
      <c r="B607" s="28" t="s">
        <v>51</v>
      </c>
      <c r="C607" s="29">
        <v>926</v>
      </c>
      <c r="D607" s="33" t="s">
        <v>17</v>
      </c>
      <c r="E607" s="33" t="s">
        <v>6</v>
      </c>
      <c r="F607" s="33" t="s">
        <v>6</v>
      </c>
      <c r="G607" s="29">
        <v>1</v>
      </c>
      <c r="H607" s="33" t="s">
        <v>4</v>
      </c>
      <c r="I607" s="33" t="s">
        <v>84</v>
      </c>
      <c r="J607" s="33" t="s">
        <v>52</v>
      </c>
      <c r="K607" s="24">
        <f>11.8+1.1</f>
        <v>12.9</v>
      </c>
      <c r="L607" s="6"/>
    </row>
    <row r="608" spans="1:12" s="16" customFormat="1" ht="93.6" x14ac:dyDescent="0.25">
      <c r="A608" s="117"/>
      <c r="B608" s="53" t="s">
        <v>169</v>
      </c>
      <c r="C608" s="29">
        <v>926</v>
      </c>
      <c r="D608" s="33" t="s">
        <v>17</v>
      </c>
      <c r="E608" s="33" t="s">
        <v>6</v>
      </c>
      <c r="F608" s="30" t="s">
        <v>6</v>
      </c>
      <c r="G608" s="29">
        <v>1</v>
      </c>
      <c r="H608" s="33" t="s">
        <v>4</v>
      </c>
      <c r="I608" s="33" t="s">
        <v>103</v>
      </c>
      <c r="J608" s="33"/>
      <c r="K608" s="24">
        <f t="shared" ref="K608" si="34">SUM(K609)</f>
        <v>1.2</v>
      </c>
      <c r="L608" s="6"/>
    </row>
    <row r="609" spans="1:12" s="16" customFormat="1" ht="31.2" x14ac:dyDescent="0.25">
      <c r="A609" s="117"/>
      <c r="B609" s="28" t="s">
        <v>117</v>
      </c>
      <c r="C609" s="29">
        <v>926</v>
      </c>
      <c r="D609" s="33" t="s">
        <v>17</v>
      </c>
      <c r="E609" s="33" t="s">
        <v>6</v>
      </c>
      <c r="F609" s="30" t="s">
        <v>6</v>
      </c>
      <c r="G609" s="29">
        <v>1</v>
      </c>
      <c r="H609" s="33" t="s">
        <v>4</v>
      </c>
      <c r="I609" s="33" t="s">
        <v>103</v>
      </c>
      <c r="J609" s="33" t="s">
        <v>50</v>
      </c>
      <c r="K609" s="24">
        <v>1.2</v>
      </c>
      <c r="L609" s="6"/>
    </row>
    <row r="610" spans="1:12" s="16" customFormat="1" ht="31.2" x14ac:dyDescent="0.25">
      <c r="A610" s="117">
        <v>11</v>
      </c>
      <c r="B610" s="57" t="s">
        <v>365</v>
      </c>
      <c r="C610" s="33">
        <v>929</v>
      </c>
      <c r="D610" s="33"/>
      <c r="E610" s="30"/>
      <c r="F610" s="30"/>
      <c r="G610" s="30"/>
      <c r="H610" s="30"/>
      <c r="I610" s="30"/>
      <c r="J610" s="30"/>
      <c r="K610" s="24">
        <f>SUM(K618+K611)</f>
        <v>256220.5</v>
      </c>
      <c r="L610" s="6"/>
    </row>
    <row r="611" spans="1:12" s="16" customFormat="1" x14ac:dyDescent="0.25">
      <c r="A611" s="117"/>
      <c r="B611" s="28" t="s">
        <v>18</v>
      </c>
      <c r="C611" s="29">
        <v>929</v>
      </c>
      <c r="D611" s="33" t="s">
        <v>8</v>
      </c>
      <c r="E611" s="33"/>
      <c r="F611" s="33"/>
      <c r="G611" s="29"/>
      <c r="H611" s="33"/>
      <c r="I611" s="33"/>
      <c r="J611" s="33"/>
      <c r="K611" s="24">
        <f>SUM(K612)</f>
        <v>9</v>
      </c>
      <c r="L611" s="6"/>
    </row>
    <row r="612" spans="1:12" s="16" customFormat="1" x14ac:dyDescent="0.25">
      <c r="A612" s="117"/>
      <c r="B612" s="28" t="s">
        <v>194</v>
      </c>
      <c r="C612" s="29">
        <v>929</v>
      </c>
      <c r="D612" s="33" t="s">
        <v>8</v>
      </c>
      <c r="E612" s="30" t="s">
        <v>7</v>
      </c>
      <c r="F612" s="30"/>
      <c r="G612" s="30"/>
      <c r="H612" s="30"/>
      <c r="I612" s="30"/>
      <c r="J612" s="33"/>
      <c r="K612" s="24">
        <f t="shared" ref="K612:K615" si="35">SUM(K613)</f>
        <v>9</v>
      </c>
      <c r="L612" s="6"/>
    </row>
    <row r="613" spans="1:12" s="16" customFormat="1" x14ac:dyDescent="0.25">
      <c r="A613" s="117"/>
      <c r="B613" s="57" t="s">
        <v>297</v>
      </c>
      <c r="C613" s="29">
        <v>929</v>
      </c>
      <c r="D613" s="30" t="s">
        <v>8</v>
      </c>
      <c r="E613" s="30" t="s">
        <v>7</v>
      </c>
      <c r="F613" s="30" t="s">
        <v>7</v>
      </c>
      <c r="G613" s="30"/>
      <c r="H613" s="30"/>
      <c r="I613" s="30"/>
      <c r="J613" s="33"/>
      <c r="K613" s="24">
        <f t="shared" si="35"/>
        <v>9</v>
      </c>
      <c r="L613" s="6"/>
    </row>
    <row r="614" spans="1:12" s="16" customFormat="1" ht="46.8" x14ac:dyDescent="0.25">
      <c r="A614" s="117"/>
      <c r="B614" s="57" t="s">
        <v>147</v>
      </c>
      <c r="C614" s="29">
        <v>929</v>
      </c>
      <c r="D614" s="30" t="s">
        <v>8</v>
      </c>
      <c r="E614" s="30" t="s">
        <v>7</v>
      </c>
      <c r="F614" s="30" t="s">
        <v>7</v>
      </c>
      <c r="G614" s="30" t="s">
        <v>89</v>
      </c>
      <c r="H614" s="30"/>
      <c r="I614" s="30"/>
      <c r="J614" s="33"/>
      <c r="K614" s="24">
        <f t="shared" si="35"/>
        <v>9</v>
      </c>
      <c r="L614" s="6"/>
    </row>
    <row r="615" spans="1:12" s="16" customFormat="1" ht="46.8" x14ac:dyDescent="0.25">
      <c r="A615" s="117"/>
      <c r="B615" s="57" t="s">
        <v>298</v>
      </c>
      <c r="C615" s="29">
        <v>929</v>
      </c>
      <c r="D615" s="30" t="s">
        <v>8</v>
      </c>
      <c r="E615" s="30" t="s">
        <v>7</v>
      </c>
      <c r="F615" s="30" t="s">
        <v>7</v>
      </c>
      <c r="G615" s="30" t="s">
        <v>89</v>
      </c>
      <c r="H615" s="30" t="s">
        <v>2</v>
      </c>
      <c r="I615" s="30"/>
      <c r="J615" s="33"/>
      <c r="K615" s="24">
        <f t="shared" si="35"/>
        <v>9</v>
      </c>
      <c r="L615" s="6"/>
    </row>
    <row r="616" spans="1:12" s="16" customFormat="1" x14ac:dyDescent="0.25">
      <c r="A616" s="117"/>
      <c r="B616" s="28" t="s">
        <v>196</v>
      </c>
      <c r="C616" s="29">
        <v>929</v>
      </c>
      <c r="D616" s="30" t="s">
        <v>8</v>
      </c>
      <c r="E616" s="30" t="s">
        <v>7</v>
      </c>
      <c r="F616" s="30" t="s">
        <v>7</v>
      </c>
      <c r="G616" s="30" t="s">
        <v>89</v>
      </c>
      <c r="H616" s="30" t="s">
        <v>2</v>
      </c>
      <c r="I616" s="30" t="s">
        <v>195</v>
      </c>
      <c r="J616" s="33"/>
      <c r="K616" s="24">
        <f>SUM(K617)</f>
        <v>9</v>
      </c>
      <c r="L616" s="6"/>
    </row>
    <row r="617" spans="1:12" s="16" customFormat="1" ht="31.2" x14ac:dyDescent="0.25">
      <c r="A617" s="117"/>
      <c r="B617" s="28" t="s">
        <v>117</v>
      </c>
      <c r="C617" s="29">
        <v>929</v>
      </c>
      <c r="D617" s="30" t="s">
        <v>8</v>
      </c>
      <c r="E617" s="30" t="s">
        <v>7</v>
      </c>
      <c r="F617" s="30" t="s">
        <v>7</v>
      </c>
      <c r="G617" s="30" t="s">
        <v>89</v>
      </c>
      <c r="H617" s="30" t="s">
        <v>2</v>
      </c>
      <c r="I617" s="30" t="s">
        <v>195</v>
      </c>
      <c r="J617" s="33" t="s">
        <v>50</v>
      </c>
      <c r="K617" s="24">
        <v>9</v>
      </c>
      <c r="L617" s="6"/>
    </row>
    <row r="618" spans="1:12" s="16" customFormat="1" x14ac:dyDescent="0.25">
      <c r="A618" s="117"/>
      <c r="B618" s="57" t="s">
        <v>63</v>
      </c>
      <c r="C618" s="33" t="s">
        <v>29</v>
      </c>
      <c r="D618" s="30" t="s">
        <v>22</v>
      </c>
      <c r="E618" s="30"/>
      <c r="F618" s="30"/>
      <c r="G618" s="30"/>
      <c r="H618" s="30"/>
      <c r="I618" s="30"/>
      <c r="J618" s="30"/>
      <c r="K618" s="24">
        <f>SUM(K619+K638)</f>
        <v>256211.5</v>
      </c>
      <c r="L618" s="6"/>
    </row>
    <row r="619" spans="1:12" s="16" customFormat="1" x14ac:dyDescent="0.25">
      <c r="A619" s="117"/>
      <c r="B619" s="57" t="s">
        <v>221</v>
      </c>
      <c r="C619" s="33">
        <v>929</v>
      </c>
      <c r="D619" s="30" t="s">
        <v>22</v>
      </c>
      <c r="E619" s="30" t="s">
        <v>5</v>
      </c>
      <c r="F619" s="30"/>
      <c r="G619" s="30"/>
      <c r="H619" s="30"/>
      <c r="I619" s="30"/>
      <c r="J619" s="30"/>
      <c r="K619" s="24">
        <f>SUM(K620+K633)</f>
        <v>248646.9</v>
      </c>
      <c r="L619" s="6"/>
    </row>
    <row r="620" spans="1:12" s="16" customFormat="1" x14ac:dyDescent="0.25">
      <c r="A620" s="117"/>
      <c r="B620" s="35" t="s">
        <v>297</v>
      </c>
      <c r="C620" s="33" t="s">
        <v>29</v>
      </c>
      <c r="D620" s="30" t="s">
        <v>22</v>
      </c>
      <c r="E620" s="30" t="s">
        <v>5</v>
      </c>
      <c r="F620" s="30" t="s">
        <v>7</v>
      </c>
      <c r="G620" s="30"/>
      <c r="H620" s="30"/>
      <c r="I620" s="30"/>
      <c r="J620" s="30"/>
      <c r="K620" s="24">
        <f>SUM(K621)</f>
        <v>244434.9</v>
      </c>
      <c r="L620" s="6"/>
    </row>
    <row r="621" spans="1:12" s="16" customFormat="1" x14ac:dyDescent="0.25">
      <c r="A621" s="117"/>
      <c r="B621" s="58" t="s">
        <v>146</v>
      </c>
      <c r="C621" s="33" t="s">
        <v>29</v>
      </c>
      <c r="D621" s="33" t="s">
        <v>22</v>
      </c>
      <c r="E621" s="30" t="s">
        <v>5</v>
      </c>
      <c r="F621" s="30" t="s">
        <v>7</v>
      </c>
      <c r="G621" s="30" t="s">
        <v>111</v>
      </c>
      <c r="H621" s="30"/>
      <c r="I621" s="30"/>
      <c r="J621" s="30"/>
      <c r="K621" s="24">
        <f>SUM(K622)</f>
        <v>244434.9</v>
      </c>
      <c r="L621" s="6"/>
    </row>
    <row r="622" spans="1:12" s="16" customFormat="1" ht="31.2" x14ac:dyDescent="0.25">
      <c r="A622" s="117"/>
      <c r="B622" s="58" t="s">
        <v>112</v>
      </c>
      <c r="C622" s="33" t="s">
        <v>29</v>
      </c>
      <c r="D622" s="30" t="s">
        <v>22</v>
      </c>
      <c r="E622" s="30" t="s">
        <v>5</v>
      </c>
      <c r="F622" s="30" t="s">
        <v>7</v>
      </c>
      <c r="G622" s="30" t="s">
        <v>111</v>
      </c>
      <c r="H622" s="30" t="s">
        <v>2</v>
      </c>
      <c r="I622" s="30"/>
      <c r="J622" s="30"/>
      <c r="K622" s="24">
        <f>SUM(K627+K629+K631+K623)</f>
        <v>244434.9</v>
      </c>
      <c r="L622" s="6"/>
    </row>
    <row r="623" spans="1:12" s="16" customFormat="1" ht="46.8" x14ac:dyDescent="0.25">
      <c r="A623" s="117"/>
      <c r="B623" s="28" t="s">
        <v>68</v>
      </c>
      <c r="C623" s="33" t="s">
        <v>29</v>
      </c>
      <c r="D623" s="30" t="s">
        <v>22</v>
      </c>
      <c r="E623" s="30" t="s">
        <v>5</v>
      </c>
      <c r="F623" s="30" t="s">
        <v>7</v>
      </c>
      <c r="G623" s="30" t="s">
        <v>111</v>
      </c>
      <c r="H623" s="30" t="s">
        <v>2</v>
      </c>
      <c r="I623" s="30" t="s">
        <v>84</v>
      </c>
      <c r="J623" s="30"/>
      <c r="K623" s="24">
        <f>SUM(K624:K626)</f>
        <v>33312</v>
      </c>
      <c r="L623" s="6"/>
    </row>
    <row r="624" spans="1:12" s="16" customFormat="1" ht="46.8" x14ac:dyDescent="0.25">
      <c r="A624" s="117"/>
      <c r="B624" s="37" t="s">
        <v>116</v>
      </c>
      <c r="C624" s="33" t="s">
        <v>29</v>
      </c>
      <c r="D624" s="30" t="s">
        <v>22</v>
      </c>
      <c r="E624" s="30" t="s">
        <v>5</v>
      </c>
      <c r="F624" s="30" t="s">
        <v>7</v>
      </c>
      <c r="G624" s="30" t="s">
        <v>111</v>
      </c>
      <c r="H624" s="30" t="s">
        <v>2</v>
      </c>
      <c r="I624" s="30" t="s">
        <v>84</v>
      </c>
      <c r="J624" s="30" t="s">
        <v>49</v>
      </c>
      <c r="K624" s="24">
        <f>2065.4+28405.2+1661.8</f>
        <v>32132.400000000001</v>
      </c>
      <c r="L624" s="6"/>
    </row>
    <row r="625" spans="1:21" s="16" customFormat="1" ht="31.2" x14ac:dyDescent="0.25">
      <c r="A625" s="117"/>
      <c r="B625" s="28" t="s">
        <v>117</v>
      </c>
      <c r="C625" s="33" t="s">
        <v>29</v>
      </c>
      <c r="D625" s="30" t="s">
        <v>22</v>
      </c>
      <c r="E625" s="30" t="s">
        <v>5</v>
      </c>
      <c r="F625" s="30" t="s">
        <v>7</v>
      </c>
      <c r="G625" s="30" t="s">
        <v>111</v>
      </c>
      <c r="H625" s="30" t="s">
        <v>2</v>
      </c>
      <c r="I625" s="30" t="s">
        <v>84</v>
      </c>
      <c r="J625" s="30" t="s">
        <v>50</v>
      </c>
      <c r="K625" s="24">
        <f>2266.4-2065.4-1+978.6</f>
        <v>1178.5999999999999</v>
      </c>
      <c r="L625" s="6"/>
    </row>
    <row r="626" spans="1:21" s="16" customFormat="1" x14ac:dyDescent="0.25">
      <c r="A626" s="117"/>
      <c r="B626" s="28" t="s">
        <v>51</v>
      </c>
      <c r="C626" s="33" t="s">
        <v>29</v>
      </c>
      <c r="D626" s="30" t="s">
        <v>22</v>
      </c>
      <c r="E626" s="30" t="s">
        <v>5</v>
      </c>
      <c r="F626" s="30" t="s">
        <v>7</v>
      </c>
      <c r="G626" s="30" t="s">
        <v>111</v>
      </c>
      <c r="H626" s="30" t="s">
        <v>2</v>
      </c>
      <c r="I626" s="30" t="s">
        <v>84</v>
      </c>
      <c r="J626" s="30" t="s">
        <v>52</v>
      </c>
      <c r="K626" s="24">
        <v>1</v>
      </c>
      <c r="L626" s="6"/>
    </row>
    <row r="627" spans="1:21" s="16" customFormat="1" ht="46.8" x14ac:dyDescent="0.25">
      <c r="A627" s="117"/>
      <c r="B627" s="28" t="s">
        <v>68</v>
      </c>
      <c r="C627" s="33" t="s">
        <v>29</v>
      </c>
      <c r="D627" s="30" t="s">
        <v>22</v>
      </c>
      <c r="E627" s="30" t="s">
        <v>5</v>
      </c>
      <c r="F627" s="30" t="s">
        <v>7</v>
      </c>
      <c r="G627" s="30" t="s">
        <v>111</v>
      </c>
      <c r="H627" s="30" t="s">
        <v>2</v>
      </c>
      <c r="I627" s="30" t="s">
        <v>84</v>
      </c>
      <c r="J627" s="30"/>
      <c r="K627" s="24">
        <f>SUM(K628)</f>
        <v>208297.4</v>
      </c>
      <c r="L627" s="6"/>
    </row>
    <row r="628" spans="1:21" s="16" customFormat="1" ht="31.2" x14ac:dyDescent="0.25">
      <c r="A628" s="117"/>
      <c r="B628" s="37" t="s">
        <v>60</v>
      </c>
      <c r="C628" s="33" t="s">
        <v>29</v>
      </c>
      <c r="D628" s="30" t="s">
        <v>22</v>
      </c>
      <c r="E628" s="30" t="s">
        <v>5</v>
      </c>
      <c r="F628" s="30" t="s">
        <v>7</v>
      </c>
      <c r="G628" s="30" t="s">
        <v>111</v>
      </c>
      <c r="H628" s="30" t="s">
        <v>2</v>
      </c>
      <c r="I628" s="30" t="s">
        <v>84</v>
      </c>
      <c r="J628" s="30" t="s">
        <v>61</v>
      </c>
      <c r="K628" s="24">
        <v>208297.4</v>
      </c>
      <c r="L628" s="6"/>
    </row>
    <row r="629" spans="1:21" ht="93.6" x14ac:dyDescent="0.25">
      <c r="A629" s="117"/>
      <c r="B629" s="59" t="s">
        <v>187</v>
      </c>
      <c r="C629" s="33" t="s">
        <v>29</v>
      </c>
      <c r="D629" s="30" t="s">
        <v>22</v>
      </c>
      <c r="E629" s="30" t="s">
        <v>5</v>
      </c>
      <c r="F629" s="30" t="s">
        <v>7</v>
      </c>
      <c r="G629" s="30" t="s">
        <v>111</v>
      </c>
      <c r="H629" s="30" t="s">
        <v>2</v>
      </c>
      <c r="I629" s="30" t="s">
        <v>113</v>
      </c>
      <c r="J629" s="30"/>
      <c r="K629" s="24">
        <f>SUM(K630)</f>
        <v>687.5</v>
      </c>
    </row>
    <row r="630" spans="1:21" ht="31.2" x14ac:dyDescent="0.25">
      <c r="A630" s="117"/>
      <c r="B630" s="37" t="s">
        <v>60</v>
      </c>
      <c r="C630" s="33" t="s">
        <v>29</v>
      </c>
      <c r="D630" s="30" t="s">
        <v>22</v>
      </c>
      <c r="E630" s="30" t="s">
        <v>5</v>
      </c>
      <c r="F630" s="30" t="s">
        <v>7</v>
      </c>
      <c r="G630" s="30" t="s">
        <v>111</v>
      </c>
      <c r="H630" s="30" t="s">
        <v>2</v>
      </c>
      <c r="I630" s="30" t="s">
        <v>113</v>
      </c>
      <c r="J630" s="30" t="s">
        <v>61</v>
      </c>
      <c r="K630" s="24">
        <v>687.5</v>
      </c>
    </row>
    <row r="631" spans="1:21" ht="31.2" x14ac:dyDescent="0.25">
      <c r="A631" s="117"/>
      <c r="B631" s="28" t="s">
        <v>247</v>
      </c>
      <c r="C631" s="33" t="s">
        <v>29</v>
      </c>
      <c r="D631" s="30" t="s">
        <v>22</v>
      </c>
      <c r="E631" s="30" t="s">
        <v>5</v>
      </c>
      <c r="F631" s="30" t="s">
        <v>7</v>
      </c>
      <c r="G631" s="30" t="s">
        <v>111</v>
      </c>
      <c r="H631" s="30" t="s">
        <v>2</v>
      </c>
      <c r="I631" s="30" t="s">
        <v>180</v>
      </c>
      <c r="J631" s="33"/>
      <c r="K631" s="24">
        <f>K632</f>
        <v>2138</v>
      </c>
    </row>
    <row r="632" spans="1:21" ht="31.2" x14ac:dyDescent="0.25">
      <c r="A632" s="117"/>
      <c r="B632" s="37" t="s">
        <v>115</v>
      </c>
      <c r="C632" s="33" t="s">
        <v>29</v>
      </c>
      <c r="D632" s="30" t="s">
        <v>22</v>
      </c>
      <c r="E632" s="30" t="s">
        <v>5</v>
      </c>
      <c r="F632" s="30" t="s">
        <v>7</v>
      </c>
      <c r="G632" s="30" t="s">
        <v>111</v>
      </c>
      <c r="H632" s="30" t="s">
        <v>2</v>
      </c>
      <c r="I632" s="30" t="s">
        <v>180</v>
      </c>
      <c r="J632" s="33" t="s">
        <v>61</v>
      </c>
      <c r="K632" s="24">
        <f>1753.1+384.8+0.1</f>
        <v>2138</v>
      </c>
    </row>
    <row r="633" spans="1:21" ht="31.2" x14ac:dyDescent="0.25">
      <c r="A633" s="117"/>
      <c r="B633" s="35" t="s">
        <v>166</v>
      </c>
      <c r="C633" s="33" t="s">
        <v>29</v>
      </c>
      <c r="D633" s="30" t="s">
        <v>22</v>
      </c>
      <c r="E633" s="30" t="s">
        <v>5</v>
      </c>
      <c r="F633" s="30" t="s">
        <v>38</v>
      </c>
      <c r="G633" s="30"/>
      <c r="H633" s="30"/>
      <c r="I633" s="30"/>
      <c r="J633" s="30"/>
      <c r="K633" s="24">
        <f>K634</f>
        <v>4212</v>
      </c>
    </row>
    <row r="634" spans="1:21" x14ac:dyDescent="0.25">
      <c r="A634" s="117"/>
      <c r="B634" s="28" t="s">
        <v>290</v>
      </c>
      <c r="C634" s="33" t="s">
        <v>29</v>
      </c>
      <c r="D634" s="30" t="s">
        <v>22</v>
      </c>
      <c r="E634" s="30" t="s">
        <v>5</v>
      </c>
      <c r="F634" s="30" t="s">
        <v>38</v>
      </c>
      <c r="G634" s="30" t="s">
        <v>126</v>
      </c>
      <c r="H634" s="30"/>
      <c r="I634" s="30"/>
      <c r="J634" s="33"/>
      <c r="K634" s="24">
        <f>K635</f>
        <v>4212</v>
      </c>
    </row>
    <row r="635" spans="1:21" s="6" customFormat="1" ht="31.2" x14ac:dyDescent="0.25">
      <c r="A635" s="117"/>
      <c r="B635" s="28" t="s">
        <v>292</v>
      </c>
      <c r="C635" s="33" t="s">
        <v>29</v>
      </c>
      <c r="D635" s="30" t="s">
        <v>22</v>
      </c>
      <c r="E635" s="30" t="s">
        <v>5</v>
      </c>
      <c r="F635" s="30" t="s">
        <v>38</v>
      </c>
      <c r="G635" s="30" t="s">
        <v>126</v>
      </c>
      <c r="H635" s="30" t="s">
        <v>2</v>
      </c>
      <c r="I635" s="30"/>
      <c r="J635" s="33"/>
      <c r="K635" s="24">
        <f>K636</f>
        <v>4212</v>
      </c>
      <c r="M635" s="1"/>
      <c r="N635" s="1"/>
      <c r="O635" s="1"/>
      <c r="P635" s="1"/>
      <c r="Q635" s="1"/>
      <c r="R635" s="1"/>
      <c r="S635" s="1"/>
      <c r="T635" s="1"/>
      <c r="U635" s="1"/>
    </row>
    <row r="636" spans="1:21" s="6" customFormat="1" ht="31.2" x14ac:dyDescent="0.25">
      <c r="A636" s="117"/>
      <c r="B636" s="28" t="s">
        <v>386</v>
      </c>
      <c r="C636" s="33" t="s">
        <v>29</v>
      </c>
      <c r="D636" s="30" t="s">
        <v>22</v>
      </c>
      <c r="E636" s="30" t="s">
        <v>5</v>
      </c>
      <c r="F636" s="30" t="s">
        <v>38</v>
      </c>
      <c r="G636" s="30" t="s">
        <v>126</v>
      </c>
      <c r="H636" s="30" t="s">
        <v>2</v>
      </c>
      <c r="I636" s="30" t="s">
        <v>134</v>
      </c>
      <c r="J636" s="33"/>
      <c r="K636" s="24">
        <f>K637</f>
        <v>4212</v>
      </c>
      <c r="M636" s="1"/>
      <c r="N636" s="1"/>
      <c r="O636" s="1"/>
      <c r="P636" s="1"/>
      <c r="Q636" s="1"/>
      <c r="R636" s="1"/>
      <c r="S636" s="1"/>
      <c r="T636" s="1"/>
      <c r="U636" s="1"/>
    </row>
    <row r="637" spans="1:21" s="6" customFormat="1" ht="31.2" x14ac:dyDescent="0.25">
      <c r="A637" s="117"/>
      <c r="B637" s="28" t="s">
        <v>60</v>
      </c>
      <c r="C637" s="33" t="s">
        <v>29</v>
      </c>
      <c r="D637" s="30" t="s">
        <v>22</v>
      </c>
      <c r="E637" s="30" t="s">
        <v>5</v>
      </c>
      <c r="F637" s="30" t="s">
        <v>38</v>
      </c>
      <c r="G637" s="30" t="s">
        <v>126</v>
      </c>
      <c r="H637" s="30" t="s">
        <v>2</v>
      </c>
      <c r="I637" s="30" t="s">
        <v>134</v>
      </c>
      <c r="J637" s="33" t="s">
        <v>61</v>
      </c>
      <c r="K637" s="24">
        <v>4212</v>
      </c>
      <c r="M637" s="1"/>
      <c r="N637" s="1"/>
      <c r="O637" s="1"/>
      <c r="P637" s="1"/>
      <c r="Q637" s="1"/>
      <c r="R637" s="1"/>
      <c r="S637" s="1"/>
      <c r="T637" s="1"/>
      <c r="U637" s="1"/>
    </row>
    <row r="638" spans="1:21" s="6" customFormat="1" x14ac:dyDescent="0.25">
      <c r="A638" s="117"/>
      <c r="B638" s="57" t="s">
        <v>67</v>
      </c>
      <c r="C638" s="33">
        <v>929</v>
      </c>
      <c r="D638" s="30" t="s">
        <v>22</v>
      </c>
      <c r="E638" s="30" t="s">
        <v>7</v>
      </c>
      <c r="F638" s="30"/>
      <c r="G638" s="30"/>
      <c r="H638" s="30"/>
      <c r="I638" s="30"/>
      <c r="J638" s="30"/>
      <c r="K638" s="24">
        <f>K639</f>
        <v>7564.6</v>
      </c>
      <c r="M638" s="1"/>
      <c r="N638" s="1"/>
      <c r="O638" s="1"/>
      <c r="P638" s="1"/>
      <c r="Q638" s="1"/>
      <c r="R638" s="1"/>
      <c r="S638" s="1"/>
      <c r="T638" s="1"/>
      <c r="U638" s="1"/>
    </row>
    <row r="639" spans="1:21" s="6" customFormat="1" x14ac:dyDescent="0.25">
      <c r="A639" s="117"/>
      <c r="B639" s="57" t="s">
        <v>297</v>
      </c>
      <c r="C639" s="33" t="s">
        <v>29</v>
      </c>
      <c r="D639" s="30" t="s">
        <v>22</v>
      </c>
      <c r="E639" s="30" t="s">
        <v>7</v>
      </c>
      <c r="F639" s="30" t="s">
        <v>7</v>
      </c>
      <c r="G639" s="30"/>
      <c r="H639" s="30"/>
      <c r="I639" s="30"/>
      <c r="J639" s="30"/>
      <c r="K639" s="24">
        <f t="shared" ref="K639:K640" si="36">SUM(K640)</f>
        <v>7564.6</v>
      </c>
      <c r="M639" s="1"/>
      <c r="N639" s="1"/>
      <c r="O639" s="1"/>
      <c r="P639" s="1"/>
      <c r="Q639" s="1"/>
      <c r="R639" s="1"/>
      <c r="S639" s="1"/>
      <c r="T639" s="1"/>
      <c r="U639" s="1"/>
    </row>
    <row r="640" spans="1:21" s="6" customFormat="1" ht="46.8" x14ac:dyDescent="0.25">
      <c r="A640" s="117"/>
      <c r="B640" s="57" t="s">
        <v>147</v>
      </c>
      <c r="C640" s="33" t="s">
        <v>29</v>
      </c>
      <c r="D640" s="30" t="s">
        <v>22</v>
      </c>
      <c r="E640" s="30" t="s">
        <v>7</v>
      </c>
      <c r="F640" s="30" t="s">
        <v>7</v>
      </c>
      <c r="G640" s="30" t="s">
        <v>89</v>
      </c>
      <c r="H640" s="30"/>
      <c r="I640" s="30"/>
      <c r="J640" s="30"/>
      <c r="K640" s="24">
        <f t="shared" si="36"/>
        <v>7564.6</v>
      </c>
      <c r="M640" s="1"/>
      <c r="N640" s="1"/>
      <c r="O640" s="1"/>
      <c r="P640" s="1"/>
      <c r="Q640" s="1"/>
      <c r="R640" s="1"/>
      <c r="S640" s="1"/>
      <c r="T640" s="1"/>
      <c r="U640" s="1"/>
    </row>
    <row r="641" spans="1:21" s="6" customFormat="1" ht="46.8" x14ac:dyDescent="0.25">
      <c r="A641" s="117"/>
      <c r="B641" s="57" t="s">
        <v>298</v>
      </c>
      <c r="C641" s="33" t="s">
        <v>29</v>
      </c>
      <c r="D641" s="30" t="s">
        <v>22</v>
      </c>
      <c r="E641" s="30" t="s">
        <v>7</v>
      </c>
      <c r="F641" s="30" t="s">
        <v>7</v>
      </c>
      <c r="G641" s="30" t="s">
        <v>89</v>
      </c>
      <c r="H641" s="30" t="s">
        <v>2</v>
      </c>
      <c r="I641" s="30"/>
      <c r="J641" s="30"/>
      <c r="K641" s="24">
        <f>SUM(K642+K646)</f>
        <v>7564.6</v>
      </c>
      <c r="M641" s="1"/>
      <c r="N641" s="1"/>
      <c r="O641" s="1"/>
      <c r="P641" s="1"/>
      <c r="Q641" s="1"/>
      <c r="R641" s="1"/>
      <c r="S641" s="1"/>
      <c r="T641" s="1"/>
      <c r="U641" s="1"/>
    </row>
    <row r="642" spans="1:21" s="6" customFormat="1" x14ac:dyDescent="0.25">
      <c r="A642" s="117"/>
      <c r="B642" s="28" t="s">
        <v>47</v>
      </c>
      <c r="C642" s="33" t="s">
        <v>29</v>
      </c>
      <c r="D642" s="30" t="s">
        <v>22</v>
      </c>
      <c r="E642" s="30" t="s">
        <v>7</v>
      </c>
      <c r="F642" s="30" t="s">
        <v>7</v>
      </c>
      <c r="G642" s="30" t="s">
        <v>89</v>
      </c>
      <c r="H642" s="30" t="s">
        <v>2</v>
      </c>
      <c r="I642" s="30" t="s">
        <v>79</v>
      </c>
      <c r="J642" s="30"/>
      <c r="K642" s="24">
        <f>SUM(K643:K645)</f>
        <v>7544.5</v>
      </c>
      <c r="M642" s="1"/>
      <c r="N642" s="1"/>
      <c r="O642" s="1"/>
      <c r="P642" s="1"/>
      <c r="Q642" s="1"/>
      <c r="R642" s="1"/>
      <c r="S642" s="1"/>
      <c r="T642" s="1"/>
      <c r="U642" s="1"/>
    </row>
    <row r="643" spans="1:21" s="6" customFormat="1" ht="31.2" x14ac:dyDescent="0.25">
      <c r="A643" s="117"/>
      <c r="B643" s="28" t="s">
        <v>48</v>
      </c>
      <c r="C643" s="33" t="s">
        <v>29</v>
      </c>
      <c r="D643" s="30" t="s">
        <v>22</v>
      </c>
      <c r="E643" s="30" t="s">
        <v>7</v>
      </c>
      <c r="F643" s="30" t="s">
        <v>7</v>
      </c>
      <c r="G643" s="30" t="s">
        <v>89</v>
      </c>
      <c r="H643" s="30" t="s">
        <v>2</v>
      </c>
      <c r="I643" s="30" t="s">
        <v>79</v>
      </c>
      <c r="J643" s="30" t="s">
        <v>49</v>
      </c>
      <c r="K643" s="24">
        <f>6850.4+372.9</f>
        <v>7223.2999999999993</v>
      </c>
      <c r="M643" s="1"/>
      <c r="N643" s="1"/>
      <c r="O643" s="1"/>
      <c r="P643" s="1"/>
      <c r="Q643" s="1"/>
      <c r="R643" s="1"/>
      <c r="S643" s="1"/>
      <c r="T643" s="1"/>
      <c r="U643" s="1"/>
    </row>
    <row r="644" spans="1:21" s="6" customFormat="1" ht="31.2" x14ac:dyDescent="0.25">
      <c r="A644" s="117"/>
      <c r="B644" s="28" t="s">
        <v>117</v>
      </c>
      <c r="C644" s="33" t="s">
        <v>29</v>
      </c>
      <c r="D644" s="30" t="s">
        <v>22</v>
      </c>
      <c r="E644" s="30" t="s">
        <v>7</v>
      </c>
      <c r="F644" s="30" t="s">
        <v>7</v>
      </c>
      <c r="G644" s="30" t="s">
        <v>89</v>
      </c>
      <c r="H644" s="30" t="s">
        <v>2</v>
      </c>
      <c r="I644" s="30" t="s">
        <v>79</v>
      </c>
      <c r="J644" s="30" t="s">
        <v>50</v>
      </c>
      <c r="K644" s="24">
        <f>7171.6-6851.2</f>
        <v>320.40000000000055</v>
      </c>
      <c r="M644" s="1"/>
      <c r="N644" s="1"/>
      <c r="O644" s="1"/>
      <c r="P644" s="1"/>
      <c r="Q644" s="1"/>
      <c r="R644" s="1"/>
      <c r="S644" s="1"/>
      <c r="T644" s="1"/>
      <c r="U644" s="1"/>
    </row>
    <row r="645" spans="1:21" s="6" customFormat="1" x14ac:dyDescent="0.25">
      <c r="A645" s="117"/>
      <c r="B645" s="28" t="s">
        <v>51</v>
      </c>
      <c r="C645" s="33" t="s">
        <v>29</v>
      </c>
      <c r="D645" s="30" t="s">
        <v>22</v>
      </c>
      <c r="E645" s="30" t="s">
        <v>7</v>
      </c>
      <c r="F645" s="30" t="s">
        <v>7</v>
      </c>
      <c r="G645" s="30" t="s">
        <v>89</v>
      </c>
      <c r="H645" s="30" t="s">
        <v>2</v>
      </c>
      <c r="I645" s="30" t="s">
        <v>79</v>
      </c>
      <c r="J645" s="30" t="s">
        <v>52</v>
      </c>
      <c r="K645" s="24">
        <v>0.8</v>
      </c>
      <c r="M645" s="1"/>
      <c r="N645" s="1"/>
      <c r="O645" s="1"/>
      <c r="P645" s="1"/>
      <c r="Q645" s="1"/>
      <c r="R645" s="1"/>
      <c r="S645" s="1"/>
      <c r="T645" s="1"/>
      <c r="U645" s="1"/>
    </row>
    <row r="646" spans="1:21" s="6" customFormat="1" x14ac:dyDescent="0.25">
      <c r="A646" s="117"/>
      <c r="B646" s="28" t="s">
        <v>193</v>
      </c>
      <c r="C646" s="29">
        <v>929</v>
      </c>
      <c r="D646" s="30" t="s">
        <v>22</v>
      </c>
      <c r="E646" s="30" t="s">
        <v>7</v>
      </c>
      <c r="F646" s="30" t="s">
        <v>7</v>
      </c>
      <c r="G646" s="31">
        <v>1</v>
      </c>
      <c r="H646" s="30" t="s">
        <v>2</v>
      </c>
      <c r="I646" s="30" t="s">
        <v>192</v>
      </c>
      <c r="J646" s="30"/>
      <c r="K646" s="24">
        <f>SUM(K647)</f>
        <v>20.100000000000001</v>
      </c>
      <c r="M646" s="1"/>
      <c r="N646" s="1"/>
      <c r="O646" s="1"/>
      <c r="P646" s="1"/>
      <c r="Q646" s="1"/>
      <c r="R646" s="1"/>
      <c r="S646" s="1"/>
      <c r="T646" s="1"/>
      <c r="U646" s="1"/>
    </row>
    <row r="647" spans="1:21" s="6" customFormat="1" ht="31.2" x14ac:dyDescent="0.25">
      <c r="A647" s="117"/>
      <c r="B647" s="28" t="s">
        <v>117</v>
      </c>
      <c r="C647" s="29">
        <v>929</v>
      </c>
      <c r="D647" s="30" t="s">
        <v>22</v>
      </c>
      <c r="E647" s="30" t="s">
        <v>7</v>
      </c>
      <c r="F647" s="30" t="s">
        <v>7</v>
      </c>
      <c r="G647" s="31">
        <v>1</v>
      </c>
      <c r="H647" s="30" t="s">
        <v>2</v>
      </c>
      <c r="I647" s="30" t="s">
        <v>192</v>
      </c>
      <c r="J647" s="30" t="s">
        <v>50</v>
      </c>
      <c r="K647" s="24">
        <v>20.100000000000001</v>
      </c>
      <c r="M647" s="1"/>
      <c r="N647" s="1"/>
      <c r="O647" s="1"/>
      <c r="P647" s="1"/>
      <c r="Q647" s="1"/>
      <c r="R647" s="1"/>
      <c r="S647" s="1"/>
      <c r="T647" s="1"/>
      <c r="U647" s="1"/>
    </row>
    <row r="648" spans="1:21" s="6" customFormat="1" ht="31.2" x14ac:dyDescent="0.25">
      <c r="A648" s="109" t="s">
        <v>72</v>
      </c>
      <c r="B648" s="57" t="s">
        <v>299</v>
      </c>
      <c r="C648" s="33">
        <v>934</v>
      </c>
      <c r="D648" s="30"/>
      <c r="E648" s="30"/>
      <c r="F648" s="30"/>
      <c r="G648" s="30"/>
      <c r="H648" s="30"/>
      <c r="I648" s="30"/>
      <c r="J648" s="30"/>
      <c r="K648" s="24">
        <f>K649</f>
        <v>42083.000000000007</v>
      </c>
      <c r="M648" s="1"/>
      <c r="N648" s="1"/>
      <c r="O648" s="1"/>
      <c r="P648" s="1"/>
      <c r="Q648" s="1"/>
      <c r="R648" s="1"/>
      <c r="S648" s="1"/>
      <c r="T648" s="1"/>
      <c r="U648" s="1"/>
    </row>
    <row r="649" spans="1:21" s="6" customFormat="1" x14ac:dyDescent="0.25">
      <c r="A649" s="109"/>
      <c r="B649" s="57" t="s">
        <v>18</v>
      </c>
      <c r="C649" s="33">
        <v>934</v>
      </c>
      <c r="D649" s="30" t="s">
        <v>8</v>
      </c>
      <c r="E649" s="30"/>
      <c r="F649" s="30"/>
      <c r="G649" s="30"/>
      <c r="H649" s="30"/>
      <c r="I649" s="30"/>
      <c r="J649" s="30"/>
      <c r="K649" s="24">
        <f>K650+K658</f>
        <v>42083.000000000007</v>
      </c>
      <c r="M649" s="1"/>
      <c r="N649" s="1"/>
      <c r="O649" s="1"/>
      <c r="P649" s="1"/>
      <c r="Q649" s="1"/>
      <c r="R649" s="1"/>
      <c r="S649" s="1"/>
      <c r="T649" s="1"/>
      <c r="U649" s="1"/>
    </row>
    <row r="650" spans="1:21" s="6" customFormat="1" x14ac:dyDescent="0.25">
      <c r="A650" s="109"/>
      <c r="B650" s="57" t="s">
        <v>19</v>
      </c>
      <c r="C650" s="33">
        <v>934</v>
      </c>
      <c r="D650" s="30" t="s">
        <v>8</v>
      </c>
      <c r="E650" s="30" t="s">
        <v>8</v>
      </c>
      <c r="F650" s="30"/>
      <c r="G650" s="30"/>
      <c r="H650" s="30"/>
      <c r="I650" s="30"/>
      <c r="J650" s="30"/>
      <c r="K650" s="24">
        <f>SUM(K651)</f>
        <v>36156.000000000007</v>
      </c>
      <c r="M650" s="1"/>
      <c r="N650" s="1"/>
      <c r="O650" s="1"/>
      <c r="P650" s="1"/>
      <c r="Q650" s="1"/>
      <c r="R650" s="1"/>
      <c r="S650" s="1"/>
      <c r="T650" s="1"/>
      <c r="U650" s="1"/>
    </row>
    <row r="651" spans="1:21" s="6" customFormat="1" x14ac:dyDescent="0.25">
      <c r="A651" s="109"/>
      <c r="B651" s="35" t="s">
        <v>300</v>
      </c>
      <c r="C651" s="33">
        <v>934</v>
      </c>
      <c r="D651" s="30" t="s">
        <v>8</v>
      </c>
      <c r="E651" s="30" t="s">
        <v>8</v>
      </c>
      <c r="F651" s="30" t="s">
        <v>17</v>
      </c>
      <c r="G651" s="30"/>
      <c r="H651" s="30"/>
      <c r="I651" s="30"/>
      <c r="J651" s="30"/>
      <c r="K651" s="24">
        <f t="shared" ref="K651" si="37">SUM(K652)</f>
        <v>36156.000000000007</v>
      </c>
      <c r="M651" s="1"/>
      <c r="N651" s="1"/>
      <c r="O651" s="1"/>
      <c r="P651" s="1"/>
      <c r="Q651" s="1"/>
      <c r="R651" s="1"/>
      <c r="S651" s="1"/>
      <c r="T651" s="1"/>
      <c r="U651" s="1"/>
    </row>
    <row r="652" spans="1:21" s="6" customFormat="1" x14ac:dyDescent="0.25">
      <c r="A652" s="109"/>
      <c r="B652" s="35" t="s">
        <v>301</v>
      </c>
      <c r="C652" s="33">
        <v>934</v>
      </c>
      <c r="D652" s="30" t="s">
        <v>8</v>
      </c>
      <c r="E652" s="30" t="s">
        <v>8</v>
      </c>
      <c r="F652" s="30" t="s">
        <v>17</v>
      </c>
      <c r="G652" s="30" t="s">
        <v>89</v>
      </c>
      <c r="H652" s="30"/>
      <c r="I652" s="30"/>
      <c r="J652" s="30"/>
      <c r="K652" s="24">
        <f>SUM(K653)</f>
        <v>36156.000000000007</v>
      </c>
      <c r="M652" s="1"/>
      <c r="N652" s="1"/>
      <c r="O652" s="1"/>
      <c r="P652" s="1"/>
      <c r="Q652" s="1"/>
      <c r="R652" s="1"/>
      <c r="S652" s="1"/>
      <c r="T652" s="1"/>
      <c r="U652" s="1"/>
    </row>
    <row r="653" spans="1:21" s="6" customFormat="1" ht="31.2" x14ac:dyDescent="0.25">
      <c r="A653" s="109"/>
      <c r="B653" s="35" t="s">
        <v>380</v>
      </c>
      <c r="C653" s="33">
        <v>934</v>
      </c>
      <c r="D653" s="30" t="s">
        <v>8</v>
      </c>
      <c r="E653" s="30" t="s">
        <v>8</v>
      </c>
      <c r="F653" s="30" t="s">
        <v>17</v>
      </c>
      <c r="G653" s="30" t="s">
        <v>89</v>
      </c>
      <c r="H653" s="30" t="s">
        <v>4</v>
      </c>
      <c r="I653" s="30"/>
      <c r="J653" s="30"/>
      <c r="K653" s="24">
        <f>SUM(K654)</f>
        <v>36156.000000000007</v>
      </c>
      <c r="M653" s="1"/>
      <c r="N653" s="1"/>
      <c r="O653" s="1"/>
      <c r="P653" s="1"/>
      <c r="Q653" s="1"/>
      <c r="R653" s="1"/>
      <c r="S653" s="1"/>
      <c r="T653" s="1"/>
      <c r="U653" s="1"/>
    </row>
    <row r="654" spans="1:21" s="6" customFormat="1" ht="46.8" x14ac:dyDescent="0.25">
      <c r="A654" s="109"/>
      <c r="B654" s="28" t="s">
        <v>68</v>
      </c>
      <c r="C654" s="33" t="s">
        <v>73</v>
      </c>
      <c r="D654" s="30" t="s">
        <v>8</v>
      </c>
      <c r="E654" s="30" t="s">
        <v>8</v>
      </c>
      <c r="F654" s="30" t="s">
        <v>17</v>
      </c>
      <c r="G654" s="30" t="s">
        <v>89</v>
      </c>
      <c r="H654" s="30" t="s">
        <v>4</v>
      </c>
      <c r="I654" s="30" t="s">
        <v>84</v>
      </c>
      <c r="J654" s="30"/>
      <c r="K654" s="24">
        <f>SUM(K655:K657)</f>
        <v>36156.000000000007</v>
      </c>
      <c r="M654" s="1"/>
      <c r="N654" s="1"/>
      <c r="O654" s="1"/>
      <c r="P654" s="1"/>
      <c r="Q654" s="1"/>
      <c r="R654" s="1"/>
      <c r="S654" s="1"/>
      <c r="T654" s="1"/>
      <c r="U654" s="1"/>
    </row>
    <row r="655" spans="1:21" s="6" customFormat="1" ht="31.2" x14ac:dyDescent="0.25">
      <c r="A655" s="109"/>
      <c r="B655" s="28" t="s">
        <v>48</v>
      </c>
      <c r="C655" s="33" t="s">
        <v>73</v>
      </c>
      <c r="D655" s="30" t="s">
        <v>8</v>
      </c>
      <c r="E655" s="30" t="s">
        <v>8</v>
      </c>
      <c r="F655" s="30" t="s">
        <v>17</v>
      </c>
      <c r="G655" s="30" t="s">
        <v>89</v>
      </c>
      <c r="H655" s="30" t="s">
        <v>4</v>
      </c>
      <c r="I655" s="30" t="s">
        <v>84</v>
      </c>
      <c r="J655" s="30" t="s">
        <v>49</v>
      </c>
      <c r="K655" s="24">
        <f>12864.3+4780.6+15349.7+1551.1</f>
        <v>34545.700000000004</v>
      </c>
      <c r="M655" s="1"/>
      <c r="N655" s="1"/>
      <c r="O655" s="1"/>
      <c r="P655" s="1"/>
      <c r="Q655" s="1"/>
      <c r="R655" s="1"/>
      <c r="S655" s="1"/>
      <c r="T655" s="1"/>
      <c r="U655" s="1"/>
    </row>
    <row r="656" spans="1:21" s="6" customFormat="1" ht="31.2" x14ac:dyDescent="0.25">
      <c r="A656" s="109"/>
      <c r="B656" s="28" t="s">
        <v>117</v>
      </c>
      <c r="C656" s="33" t="s">
        <v>73</v>
      </c>
      <c r="D656" s="30" t="s">
        <v>8</v>
      </c>
      <c r="E656" s="30" t="s">
        <v>8</v>
      </c>
      <c r="F656" s="30" t="s">
        <v>17</v>
      </c>
      <c r="G656" s="30" t="s">
        <v>89</v>
      </c>
      <c r="H656" s="30" t="s">
        <v>4</v>
      </c>
      <c r="I656" s="30" t="s">
        <v>84</v>
      </c>
      <c r="J656" s="30" t="s">
        <v>50</v>
      </c>
      <c r="K656" s="24">
        <f>13861.2-12868+172+339.7</f>
        <v>1504.9000000000008</v>
      </c>
      <c r="M656" s="1"/>
      <c r="N656" s="1"/>
      <c r="O656" s="1"/>
      <c r="P656" s="1"/>
      <c r="Q656" s="1"/>
      <c r="R656" s="1"/>
      <c r="S656" s="1"/>
      <c r="T656" s="1"/>
      <c r="U656" s="1"/>
    </row>
    <row r="657" spans="1:21" s="6" customFormat="1" x14ac:dyDescent="0.25">
      <c r="A657" s="109"/>
      <c r="B657" s="28" t="s">
        <v>51</v>
      </c>
      <c r="C657" s="33" t="s">
        <v>73</v>
      </c>
      <c r="D657" s="30" t="s">
        <v>8</v>
      </c>
      <c r="E657" s="30" t="s">
        <v>8</v>
      </c>
      <c r="F657" s="30" t="s">
        <v>17</v>
      </c>
      <c r="G657" s="30" t="s">
        <v>89</v>
      </c>
      <c r="H657" s="30" t="s">
        <v>4</v>
      </c>
      <c r="I657" s="30" t="s">
        <v>84</v>
      </c>
      <c r="J657" s="30" t="s">
        <v>52</v>
      </c>
      <c r="K657" s="24">
        <f>3.7+100+1.7</f>
        <v>105.4</v>
      </c>
      <c r="M657" s="1"/>
      <c r="N657" s="1"/>
      <c r="O657" s="1"/>
      <c r="P657" s="1"/>
      <c r="Q657" s="1"/>
      <c r="R657" s="1"/>
      <c r="S657" s="1"/>
      <c r="T657" s="1"/>
      <c r="U657" s="1"/>
    </row>
    <row r="658" spans="1:21" s="6" customFormat="1" x14ac:dyDescent="0.25">
      <c r="A658" s="109"/>
      <c r="B658" s="28" t="s">
        <v>26</v>
      </c>
      <c r="C658" s="33">
        <v>934</v>
      </c>
      <c r="D658" s="30" t="s">
        <v>8</v>
      </c>
      <c r="E658" s="30" t="s">
        <v>23</v>
      </c>
      <c r="F658" s="60"/>
      <c r="G658" s="60"/>
      <c r="H658" s="60"/>
      <c r="I658" s="60"/>
      <c r="J658" s="60"/>
      <c r="K658" s="24">
        <f>K659</f>
        <v>5927</v>
      </c>
      <c r="M658" s="1"/>
      <c r="N658" s="1"/>
      <c r="O658" s="1"/>
      <c r="P658" s="1"/>
      <c r="Q658" s="1"/>
      <c r="R658" s="1"/>
      <c r="S658" s="1"/>
      <c r="T658" s="1"/>
      <c r="U658" s="1"/>
    </row>
    <row r="659" spans="1:21" s="6" customFormat="1" x14ac:dyDescent="0.25">
      <c r="A659" s="109"/>
      <c r="B659" s="35" t="s">
        <v>300</v>
      </c>
      <c r="C659" s="33">
        <v>934</v>
      </c>
      <c r="D659" s="30" t="s">
        <v>8</v>
      </c>
      <c r="E659" s="30" t="s">
        <v>23</v>
      </c>
      <c r="F659" s="30" t="s">
        <v>17</v>
      </c>
      <c r="G659" s="30"/>
      <c r="H659" s="30"/>
      <c r="I659" s="30"/>
      <c r="J659" s="30"/>
      <c r="K659" s="24">
        <f>K660</f>
        <v>5927</v>
      </c>
      <c r="M659" s="1"/>
      <c r="N659" s="1"/>
      <c r="O659" s="1"/>
      <c r="P659" s="1"/>
      <c r="Q659" s="1"/>
      <c r="R659" s="1"/>
      <c r="S659" s="1"/>
      <c r="T659" s="1"/>
      <c r="U659" s="1"/>
    </row>
    <row r="660" spans="1:21" s="6" customFormat="1" x14ac:dyDescent="0.25">
      <c r="A660" s="109"/>
      <c r="B660" s="35" t="s">
        <v>301</v>
      </c>
      <c r="C660" s="33">
        <v>934</v>
      </c>
      <c r="D660" s="30" t="s">
        <v>8</v>
      </c>
      <c r="E660" s="30" t="s">
        <v>23</v>
      </c>
      <c r="F660" s="30" t="s">
        <v>17</v>
      </c>
      <c r="G660" s="30" t="s">
        <v>89</v>
      </c>
      <c r="H660" s="30"/>
      <c r="I660" s="30"/>
      <c r="J660" s="30"/>
      <c r="K660" s="24">
        <f>K661</f>
        <v>5927</v>
      </c>
      <c r="M660" s="1"/>
      <c r="N660" s="1"/>
      <c r="O660" s="1"/>
      <c r="P660" s="1"/>
      <c r="Q660" s="1"/>
      <c r="R660" s="1"/>
      <c r="S660" s="1"/>
      <c r="T660" s="1"/>
      <c r="U660" s="1"/>
    </row>
    <row r="661" spans="1:21" s="6" customFormat="1" ht="46.8" x14ac:dyDescent="0.25">
      <c r="A661" s="109"/>
      <c r="B661" s="35" t="s">
        <v>381</v>
      </c>
      <c r="C661" s="33">
        <v>934</v>
      </c>
      <c r="D661" s="30" t="s">
        <v>8</v>
      </c>
      <c r="E661" s="30" t="s">
        <v>23</v>
      </c>
      <c r="F661" s="30" t="s">
        <v>17</v>
      </c>
      <c r="G661" s="30" t="s">
        <v>89</v>
      </c>
      <c r="H661" s="30" t="s">
        <v>2</v>
      </c>
      <c r="I661" s="30"/>
      <c r="J661" s="30"/>
      <c r="K661" s="24">
        <f>K662+K666</f>
        <v>5927</v>
      </c>
      <c r="M661" s="1"/>
      <c r="N661" s="1"/>
      <c r="O661" s="1"/>
      <c r="P661" s="1"/>
      <c r="Q661" s="1"/>
      <c r="R661" s="1"/>
      <c r="S661" s="1"/>
      <c r="T661" s="1"/>
      <c r="U661" s="1"/>
    </row>
    <row r="662" spans="1:21" s="6" customFormat="1" x14ac:dyDescent="0.25">
      <c r="A662" s="109"/>
      <c r="B662" s="28" t="s">
        <v>62</v>
      </c>
      <c r="C662" s="33">
        <v>934</v>
      </c>
      <c r="D662" s="30" t="s">
        <v>8</v>
      </c>
      <c r="E662" s="30" t="s">
        <v>23</v>
      </c>
      <c r="F662" s="30" t="s">
        <v>17</v>
      </c>
      <c r="G662" s="30" t="s">
        <v>89</v>
      </c>
      <c r="H662" s="30" t="s">
        <v>2</v>
      </c>
      <c r="I662" s="30" t="s">
        <v>79</v>
      </c>
      <c r="J662" s="30"/>
      <c r="K662" s="24">
        <f>K663+K664+K665</f>
        <v>5927</v>
      </c>
      <c r="M662" s="1"/>
      <c r="N662" s="1"/>
      <c r="O662" s="1"/>
      <c r="P662" s="1"/>
      <c r="Q662" s="1"/>
      <c r="R662" s="1"/>
      <c r="S662" s="1"/>
      <c r="T662" s="1"/>
      <c r="U662" s="1"/>
    </row>
    <row r="663" spans="1:21" s="6" customFormat="1" ht="31.2" x14ac:dyDescent="0.25">
      <c r="A663" s="109"/>
      <c r="B663" s="28" t="s">
        <v>48</v>
      </c>
      <c r="C663" s="33">
        <v>934</v>
      </c>
      <c r="D663" s="30" t="s">
        <v>8</v>
      </c>
      <c r="E663" s="30" t="s">
        <v>23</v>
      </c>
      <c r="F663" s="30" t="s">
        <v>17</v>
      </c>
      <c r="G663" s="30" t="s">
        <v>89</v>
      </c>
      <c r="H663" s="30" t="s">
        <v>2</v>
      </c>
      <c r="I663" s="30" t="s">
        <v>79</v>
      </c>
      <c r="J663" s="30" t="s">
        <v>49</v>
      </c>
      <c r="K663" s="24">
        <f>5531.6+300.5</f>
        <v>5832.1</v>
      </c>
      <c r="M663" s="1"/>
      <c r="N663" s="1"/>
      <c r="O663" s="1"/>
      <c r="P663" s="1"/>
      <c r="Q663" s="1"/>
      <c r="R663" s="1"/>
      <c r="S663" s="1"/>
      <c r="T663" s="1"/>
      <c r="U663" s="1"/>
    </row>
    <row r="664" spans="1:21" s="6" customFormat="1" ht="31.2" x14ac:dyDescent="0.25">
      <c r="A664" s="109"/>
      <c r="B664" s="28" t="s">
        <v>117</v>
      </c>
      <c r="C664" s="33">
        <v>934</v>
      </c>
      <c r="D664" s="30" t="s">
        <v>8</v>
      </c>
      <c r="E664" s="30" t="s">
        <v>23</v>
      </c>
      <c r="F664" s="30" t="s">
        <v>17</v>
      </c>
      <c r="G664" s="30" t="s">
        <v>89</v>
      </c>
      <c r="H664" s="30" t="s">
        <v>2</v>
      </c>
      <c r="I664" s="30" t="s">
        <v>79</v>
      </c>
      <c r="J664" s="30" t="s">
        <v>50</v>
      </c>
      <c r="K664" s="24">
        <f>5626.5-5533.3</f>
        <v>93.199999999999818</v>
      </c>
      <c r="M664" s="1"/>
      <c r="N664" s="1"/>
      <c r="O664" s="1"/>
      <c r="P664" s="1"/>
      <c r="Q664" s="1"/>
      <c r="R664" s="1"/>
      <c r="S664" s="1"/>
      <c r="T664" s="1"/>
      <c r="U664" s="1"/>
    </row>
    <row r="665" spans="1:21" s="6" customFormat="1" x14ac:dyDescent="0.25">
      <c r="A665" s="109"/>
      <c r="B665" s="28" t="s">
        <v>51</v>
      </c>
      <c r="C665" s="33">
        <v>934</v>
      </c>
      <c r="D665" s="30" t="s">
        <v>8</v>
      </c>
      <c r="E665" s="30" t="s">
        <v>23</v>
      </c>
      <c r="F665" s="30" t="s">
        <v>17</v>
      </c>
      <c r="G665" s="30" t="s">
        <v>89</v>
      </c>
      <c r="H665" s="30" t="s">
        <v>2</v>
      </c>
      <c r="I665" s="30" t="s">
        <v>79</v>
      </c>
      <c r="J665" s="30" t="s">
        <v>52</v>
      </c>
      <c r="K665" s="24">
        <v>1.7</v>
      </c>
      <c r="M665" s="1"/>
      <c r="N665" s="1"/>
      <c r="O665" s="1"/>
      <c r="P665" s="1"/>
      <c r="Q665" s="1"/>
      <c r="R665" s="1"/>
      <c r="S665" s="1"/>
      <c r="T665" s="1"/>
      <c r="U665" s="1"/>
    </row>
    <row r="666" spans="1:21" s="6" customFormat="1" x14ac:dyDescent="0.25">
      <c r="A666" s="109"/>
      <c r="B666" s="28" t="s">
        <v>193</v>
      </c>
      <c r="C666" s="29">
        <v>934</v>
      </c>
      <c r="D666" s="30" t="s">
        <v>8</v>
      </c>
      <c r="E666" s="30" t="s">
        <v>23</v>
      </c>
      <c r="F666" s="30" t="s">
        <v>17</v>
      </c>
      <c r="G666" s="31">
        <v>1</v>
      </c>
      <c r="H666" s="30" t="s">
        <v>2</v>
      </c>
      <c r="I666" s="30" t="s">
        <v>192</v>
      </c>
      <c r="J666" s="30"/>
      <c r="K666" s="24">
        <f>SUM(K667)</f>
        <v>0</v>
      </c>
      <c r="M666" s="1"/>
      <c r="N666" s="1"/>
      <c r="O666" s="1"/>
      <c r="P666" s="1"/>
      <c r="Q666" s="1"/>
      <c r="R666" s="1"/>
      <c r="S666" s="1"/>
      <c r="T666" s="1"/>
      <c r="U666" s="1"/>
    </row>
    <row r="667" spans="1:21" s="6" customFormat="1" ht="31.2" x14ac:dyDescent="0.25">
      <c r="A667" s="109"/>
      <c r="B667" s="28" t="s">
        <v>117</v>
      </c>
      <c r="C667" s="29">
        <v>934</v>
      </c>
      <c r="D667" s="30" t="s">
        <v>8</v>
      </c>
      <c r="E667" s="30" t="s">
        <v>23</v>
      </c>
      <c r="F667" s="30" t="s">
        <v>17</v>
      </c>
      <c r="G667" s="31">
        <v>1</v>
      </c>
      <c r="H667" s="30" t="s">
        <v>2</v>
      </c>
      <c r="I667" s="30" t="s">
        <v>192</v>
      </c>
      <c r="J667" s="30" t="s">
        <v>50</v>
      </c>
      <c r="K667" s="24"/>
      <c r="M667" s="1"/>
      <c r="N667" s="1"/>
      <c r="O667" s="1"/>
      <c r="P667" s="1"/>
      <c r="Q667" s="1"/>
      <c r="R667" s="1"/>
      <c r="S667" s="1"/>
      <c r="T667" s="1"/>
      <c r="U667" s="1"/>
    </row>
    <row r="668" spans="1:21" s="6" customFormat="1" ht="31.5" customHeight="1" x14ac:dyDescent="0.25">
      <c r="A668" s="109" t="s">
        <v>38</v>
      </c>
      <c r="B668" s="28" t="s">
        <v>302</v>
      </c>
      <c r="C668" s="29">
        <v>942</v>
      </c>
      <c r="D668" s="30"/>
      <c r="E668" s="30"/>
      <c r="F668" s="30"/>
      <c r="G668" s="31"/>
      <c r="H668" s="30"/>
      <c r="I668" s="30"/>
      <c r="J668" s="30"/>
      <c r="K668" s="24">
        <f>K669+K696</f>
        <v>286366.40000000002</v>
      </c>
      <c r="M668" s="1"/>
      <c r="N668" s="1"/>
      <c r="O668" s="1"/>
      <c r="P668" s="1"/>
      <c r="Q668" s="1"/>
      <c r="R668" s="1"/>
      <c r="S668" s="1"/>
      <c r="T668" s="1"/>
      <c r="U668" s="1"/>
    </row>
    <row r="669" spans="1:21" s="6" customFormat="1" x14ac:dyDescent="0.25">
      <c r="A669" s="109"/>
      <c r="B669" s="28" t="s">
        <v>15</v>
      </c>
      <c r="C669" s="29">
        <v>942</v>
      </c>
      <c r="D669" s="30" t="s">
        <v>6</v>
      </c>
      <c r="E669" s="30"/>
      <c r="F669" s="30"/>
      <c r="G669" s="31"/>
      <c r="H669" s="30"/>
      <c r="I669" s="30"/>
      <c r="J669" s="30"/>
      <c r="K669" s="24">
        <f>K670+K690</f>
        <v>286341.30000000005</v>
      </c>
      <c r="M669" s="1"/>
      <c r="N669" s="1"/>
      <c r="O669" s="1"/>
      <c r="P669" s="1"/>
      <c r="Q669" s="1"/>
      <c r="R669" s="1"/>
      <c r="S669" s="1"/>
      <c r="T669" s="1"/>
      <c r="U669" s="1"/>
    </row>
    <row r="670" spans="1:21" s="6" customFormat="1" x14ac:dyDescent="0.25">
      <c r="A670" s="109"/>
      <c r="B670" s="28" t="s">
        <v>70</v>
      </c>
      <c r="C670" s="29">
        <v>942</v>
      </c>
      <c r="D670" s="30" t="s">
        <v>6</v>
      </c>
      <c r="E670" s="30" t="s">
        <v>17</v>
      </c>
      <c r="F670" s="30"/>
      <c r="G670" s="31"/>
      <c r="H670" s="30"/>
      <c r="I670" s="30"/>
      <c r="J670" s="30"/>
      <c r="K670" s="24">
        <f t="shared" ref="K670:K672" si="38">K671</f>
        <v>211092.30000000002</v>
      </c>
      <c r="M670" s="1"/>
      <c r="N670" s="1"/>
      <c r="O670" s="1"/>
      <c r="P670" s="1"/>
      <c r="Q670" s="1"/>
      <c r="R670" s="1"/>
      <c r="S670" s="1"/>
      <c r="T670" s="1"/>
      <c r="U670" s="1"/>
    </row>
    <row r="671" spans="1:21" s="6" customFormat="1" x14ac:dyDescent="0.25">
      <c r="A671" s="109"/>
      <c r="B671" s="28" t="s">
        <v>303</v>
      </c>
      <c r="C671" s="29">
        <v>942</v>
      </c>
      <c r="D671" s="30" t="s">
        <v>6</v>
      </c>
      <c r="E671" s="30" t="s">
        <v>17</v>
      </c>
      <c r="F671" s="30" t="s">
        <v>22</v>
      </c>
      <c r="G671" s="31"/>
      <c r="H671" s="30"/>
      <c r="I671" s="30"/>
      <c r="J671" s="30"/>
      <c r="K671" s="24">
        <f>K672+K686</f>
        <v>211092.30000000002</v>
      </c>
      <c r="M671" s="1"/>
      <c r="N671" s="1"/>
      <c r="O671" s="1"/>
      <c r="P671" s="1"/>
      <c r="Q671" s="1"/>
      <c r="R671" s="1"/>
      <c r="S671" s="1"/>
      <c r="T671" s="1"/>
      <c r="U671" s="1"/>
    </row>
    <row r="672" spans="1:21" s="6" customFormat="1" ht="31.2" x14ac:dyDescent="0.25">
      <c r="A672" s="109"/>
      <c r="B672" s="28" t="s">
        <v>350</v>
      </c>
      <c r="C672" s="29">
        <v>942</v>
      </c>
      <c r="D672" s="30" t="s">
        <v>6</v>
      </c>
      <c r="E672" s="30" t="s">
        <v>17</v>
      </c>
      <c r="F672" s="30" t="s">
        <v>22</v>
      </c>
      <c r="G672" s="31">
        <v>1</v>
      </c>
      <c r="H672" s="30"/>
      <c r="I672" s="30"/>
      <c r="J672" s="30"/>
      <c r="K672" s="24">
        <f t="shared" si="38"/>
        <v>211092.30000000002</v>
      </c>
      <c r="M672" s="1"/>
      <c r="N672" s="1"/>
      <c r="O672" s="1"/>
      <c r="P672" s="1"/>
      <c r="Q672" s="1"/>
      <c r="R672" s="1"/>
      <c r="S672" s="1"/>
      <c r="T672" s="1"/>
      <c r="U672" s="1"/>
    </row>
    <row r="673" spans="1:21" s="6" customFormat="1" ht="46.8" x14ac:dyDescent="0.25">
      <c r="A673" s="109"/>
      <c r="B673" s="28" t="s">
        <v>352</v>
      </c>
      <c r="C673" s="29">
        <v>942</v>
      </c>
      <c r="D673" s="30" t="s">
        <v>6</v>
      </c>
      <c r="E673" s="30" t="s">
        <v>17</v>
      </c>
      <c r="F673" s="30" t="s">
        <v>22</v>
      </c>
      <c r="G673" s="31">
        <v>1</v>
      </c>
      <c r="H673" s="30" t="s">
        <v>2</v>
      </c>
      <c r="I673" s="30"/>
      <c r="J673" s="30"/>
      <c r="K673" s="24">
        <f>K674+K678+K682+K684</f>
        <v>211092.30000000002</v>
      </c>
      <c r="M673" s="1"/>
      <c r="N673" s="1"/>
      <c r="O673" s="1"/>
      <c r="P673" s="1"/>
      <c r="Q673" s="1"/>
      <c r="R673" s="1"/>
      <c r="S673" s="1"/>
      <c r="T673" s="1"/>
      <c r="U673" s="1"/>
    </row>
    <row r="674" spans="1:21" s="6" customFormat="1" x14ac:dyDescent="0.25">
      <c r="A674" s="109"/>
      <c r="B674" s="28" t="s">
        <v>47</v>
      </c>
      <c r="C674" s="29">
        <v>942</v>
      </c>
      <c r="D674" s="30" t="s">
        <v>6</v>
      </c>
      <c r="E674" s="30" t="s">
        <v>17</v>
      </c>
      <c r="F674" s="30" t="s">
        <v>22</v>
      </c>
      <c r="G674" s="31">
        <v>1</v>
      </c>
      <c r="H674" s="30" t="s">
        <v>2</v>
      </c>
      <c r="I674" s="30" t="s">
        <v>79</v>
      </c>
      <c r="J674" s="30"/>
      <c r="K674" s="24">
        <f>K675+K676+K677</f>
        <v>10037.6</v>
      </c>
      <c r="M674" s="1"/>
      <c r="N674" s="1"/>
      <c r="O674" s="1"/>
      <c r="P674" s="1"/>
      <c r="Q674" s="1"/>
      <c r="R674" s="1"/>
      <c r="S674" s="1"/>
      <c r="T674" s="1"/>
      <c r="U674" s="1"/>
    </row>
    <row r="675" spans="1:21" s="6" customFormat="1" ht="31.2" x14ac:dyDescent="0.25">
      <c r="A675" s="109"/>
      <c r="B675" s="28" t="s">
        <v>48</v>
      </c>
      <c r="C675" s="29">
        <v>942</v>
      </c>
      <c r="D675" s="30" t="s">
        <v>6</v>
      </c>
      <c r="E675" s="30" t="s">
        <v>17</v>
      </c>
      <c r="F675" s="30" t="s">
        <v>22</v>
      </c>
      <c r="G675" s="31">
        <v>1</v>
      </c>
      <c r="H675" s="30" t="s">
        <v>2</v>
      </c>
      <c r="I675" s="30" t="s">
        <v>79</v>
      </c>
      <c r="J675" s="30" t="s">
        <v>49</v>
      </c>
      <c r="K675" s="24">
        <f>9382.1+511.6</f>
        <v>9893.7000000000007</v>
      </c>
      <c r="M675" s="1"/>
      <c r="N675" s="1"/>
      <c r="O675" s="1"/>
      <c r="P675" s="1"/>
      <c r="Q675" s="1"/>
      <c r="R675" s="1"/>
      <c r="S675" s="1"/>
      <c r="T675" s="1"/>
      <c r="U675" s="1"/>
    </row>
    <row r="676" spans="1:21" s="6" customFormat="1" ht="31.2" x14ac:dyDescent="0.25">
      <c r="A676" s="109"/>
      <c r="B676" s="28" t="s">
        <v>117</v>
      </c>
      <c r="C676" s="29">
        <v>942</v>
      </c>
      <c r="D676" s="30" t="s">
        <v>6</v>
      </c>
      <c r="E676" s="30" t="s">
        <v>17</v>
      </c>
      <c r="F676" s="30" t="s">
        <v>22</v>
      </c>
      <c r="G676" s="31">
        <v>1</v>
      </c>
      <c r="H676" s="30" t="s">
        <v>2</v>
      </c>
      <c r="I676" s="30" t="s">
        <v>79</v>
      </c>
      <c r="J676" s="30" t="s">
        <v>50</v>
      </c>
      <c r="K676" s="24">
        <f>9526-9390.1</f>
        <v>135.89999999999964</v>
      </c>
      <c r="M676" s="1"/>
      <c r="N676" s="1"/>
      <c r="O676" s="1"/>
      <c r="P676" s="1"/>
      <c r="Q676" s="1"/>
      <c r="R676" s="1"/>
      <c r="S676" s="1"/>
      <c r="T676" s="1"/>
      <c r="U676" s="1"/>
    </row>
    <row r="677" spans="1:21" s="6" customFormat="1" x14ac:dyDescent="0.25">
      <c r="A677" s="109"/>
      <c r="B677" s="28" t="s">
        <v>51</v>
      </c>
      <c r="C677" s="29">
        <v>942</v>
      </c>
      <c r="D677" s="30" t="s">
        <v>6</v>
      </c>
      <c r="E677" s="30" t="s">
        <v>17</v>
      </c>
      <c r="F677" s="30" t="s">
        <v>22</v>
      </c>
      <c r="G677" s="31">
        <v>1</v>
      </c>
      <c r="H677" s="30" t="s">
        <v>2</v>
      </c>
      <c r="I677" s="30" t="s">
        <v>79</v>
      </c>
      <c r="J677" s="30" t="s">
        <v>52</v>
      </c>
      <c r="K677" s="24">
        <v>8</v>
      </c>
      <c r="M677" s="1"/>
      <c r="N677" s="1"/>
      <c r="O677" s="1"/>
      <c r="P677" s="1"/>
      <c r="Q677" s="1"/>
      <c r="R677" s="1"/>
      <c r="S677" s="1"/>
      <c r="T677" s="1"/>
      <c r="U677" s="1"/>
    </row>
    <row r="678" spans="1:21" s="6" customFormat="1" ht="46.8" x14ac:dyDescent="0.25">
      <c r="A678" s="109"/>
      <c r="B678" s="28" t="s">
        <v>68</v>
      </c>
      <c r="C678" s="29">
        <v>942</v>
      </c>
      <c r="D678" s="30" t="s">
        <v>6</v>
      </c>
      <c r="E678" s="30" t="s">
        <v>17</v>
      </c>
      <c r="F678" s="30" t="s">
        <v>22</v>
      </c>
      <c r="G678" s="31">
        <v>1</v>
      </c>
      <c r="H678" s="30" t="s">
        <v>2</v>
      </c>
      <c r="I678" s="30" t="s">
        <v>84</v>
      </c>
      <c r="J678" s="30"/>
      <c r="K678" s="24">
        <f>SUM(K679:K681)</f>
        <v>200922.1</v>
      </c>
      <c r="M678" s="1"/>
      <c r="N678" s="1"/>
      <c r="O678" s="1"/>
      <c r="P678" s="1"/>
      <c r="Q678" s="1"/>
      <c r="R678" s="1"/>
      <c r="S678" s="1"/>
      <c r="T678" s="1"/>
      <c r="U678" s="1"/>
    </row>
    <row r="679" spans="1:21" s="6" customFormat="1" ht="31.2" x14ac:dyDescent="0.25">
      <c r="A679" s="109"/>
      <c r="B679" s="28" t="s">
        <v>48</v>
      </c>
      <c r="C679" s="29">
        <v>942</v>
      </c>
      <c r="D679" s="30" t="s">
        <v>6</v>
      </c>
      <c r="E679" s="30" t="s">
        <v>17</v>
      </c>
      <c r="F679" s="30" t="s">
        <v>22</v>
      </c>
      <c r="G679" s="31">
        <v>1</v>
      </c>
      <c r="H679" s="30" t="s">
        <v>2</v>
      </c>
      <c r="I679" s="30" t="s">
        <v>84</v>
      </c>
      <c r="J679" s="30" t="s">
        <v>49</v>
      </c>
      <c r="K679" s="24">
        <v>5889.4</v>
      </c>
      <c r="M679" s="1"/>
      <c r="N679" s="1"/>
      <c r="O679" s="1"/>
      <c r="P679" s="1"/>
      <c r="Q679" s="1"/>
      <c r="R679" s="1"/>
      <c r="S679" s="1"/>
      <c r="T679" s="1"/>
      <c r="U679" s="1"/>
    </row>
    <row r="680" spans="1:21" s="6" customFormat="1" ht="31.2" x14ac:dyDescent="0.25">
      <c r="A680" s="109"/>
      <c r="B680" s="28" t="s">
        <v>117</v>
      </c>
      <c r="C680" s="29">
        <v>942</v>
      </c>
      <c r="D680" s="30" t="s">
        <v>6</v>
      </c>
      <c r="E680" s="30" t="s">
        <v>17</v>
      </c>
      <c r="F680" s="30" t="s">
        <v>22</v>
      </c>
      <c r="G680" s="31">
        <v>1</v>
      </c>
      <c r="H680" s="30" t="s">
        <v>2</v>
      </c>
      <c r="I680" s="30" t="s">
        <v>84</v>
      </c>
      <c r="J680" s="30" t="s">
        <v>50</v>
      </c>
      <c r="K680" s="24">
        <f>6044.9-5889.4</f>
        <v>155.5</v>
      </c>
      <c r="M680" s="1"/>
      <c r="N680" s="1"/>
      <c r="O680" s="1"/>
      <c r="P680" s="1"/>
      <c r="Q680" s="1"/>
      <c r="R680" s="1"/>
      <c r="S680" s="1"/>
      <c r="T680" s="1"/>
      <c r="U680" s="1"/>
    </row>
    <row r="681" spans="1:21" s="6" customFormat="1" ht="31.2" x14ac:dyDescent="0.25">
      <c r="A681" s="109"/>
      <c r="B681" s="28" t="s">
        <v>60</v>
      </c>
      <c r="C681" s="29">
        <v>942</v>
      </c>
      <c r="D681" s="30" t="s">
        <v>6</v>
      </c>
      <c r="E681" s="30" t="s">
        <v>17</v>
      </c>
      <c r="F681" s="30" t="s">
        <v>22</v>
      </c>
      <c r="G681" s="31">
        <v>1</v>
      </c>
      <c r="H681" s="30" t="s">
        <v>2</v>
      </c>
      <c r="I681" s="30" t="s">
        <v>84</v>
      </c>
      <c r="J681" s="30" t="s">
        <v>61</v>
      </c>
      <c r="K681" s="24">
        <v>194877.2</v>
      </c>
      <c r="M681" s="1"/>
      <c r="N681" s="1"/>
      <c r="O681" s="1"/>
      <c r="P681" s="1"/>
      <c r="Q681" s="1"/>
      <c r="R681" s="1"/>
      <c r="S681" s="1"/>
      <c r="T681" s="1"/>
      <c r="U681" s="1"/>
    </row>
    <row r="682" spans="1:21" s="6" customFormat="1" x14ac:dyDescent="0.25">
      <c r="A682" s="109"/>
      <c r="B682" s="28" t="s">
        <v>193</v>
      </c>
      <c r="C682" s="29">
        <v>942</v>
      </c>
      <c r="D682" s="30" t="s">
        <v>6</v>
      </c>
      <c r="E682" s="30" t="s">
        <v>17</v>
      </c>
      <c r="F682" s="30" t="s">
        <v>22</v>
      </c>
      <c r="G682" s="31">
        <v>1</v>
      </c>
      <c r="H682" s="30" t="s">
        <v>2</v>
      </c>
      <c r="I682" s="30" t="s">
        <v>192</v>
      </c>
      <c r="J682" s="30"/>
      <c r="K682" s="24">
        <f>K683</f>
        <v>16.600000000000001</v>
      </c>
      <c r="M682" s="1"/>
      <c r="N682" s="1"/>
      <c r="O682" s="1"/>
      <c r="P682" s="1"/>
      <c r="Q682" s="1"/>
      <c r="R682" s="1"/>
      <c r="S682" s="1"/>
      <c r="T682" s="1"/>
      <c r="U682" s="1"/>
    </row>
    <row r="683" spans="1:21" s="6" customFormat="1" ht="31.2" x14ac:dyDescent="0.25">
      <c r="A683" s="109"/>
      <c r="B683" s="28" t="s">
        <v>117</v>
      </c>
      <c r="C683" s="29">
        <v>942</v>
      </c>
      <c r="D683" s="30" t="s">
        <v>6</v>
      </c>
      <c r="E683" s="30" t="s">
        <v>17</v>
      </c>
      <c r="F683" s="30" t="s">
        <v>22</v>
      </c>
      <c r="G683" s="31">
        <v>1</v>
      </c>
      <c r="H683" s="30" t="s">
        <v>2</v>
      </c>
      <c r="I683" s="30" t="s">
        <v>192</v>
      </c>
      <c r="J683" s="30" t="s">
        <v>50</v>
      </c>
      <c r="K683" s="24">
        <v>16.600000000000001</v>
      </c>
      <c r="M683" s="1"/>
      <c r="N683" s="1"/>
      <c r="O683" s="1"/>
      <c r="P683" s="1"/>
      <c r="Q683" s="1"/>
      <c r="R683" s="1"/>
      <c r="S683" s="1"/>
      <c r="T683" s="1"/>
      <c r="U683" s="1"/>
    </row>
    <row r="684" spans="1:21" s="6" customFormat="1" ht="31.2" x14ac:dyDescent="0.25">
      <c r="A684" s="109"/>
      <c r="B684" s="28" t="s">
        <v>200</v>
      </c>
      <c r="C684" s="29">
        <v>942</v>
      </c>
      <c r="D684" s="30" t="s">
        <v>6</v>
      </c>
      <c r="E684" s="30" t="s">
        <v>17</v>
      </c>
      <c r="F684" s="30" t="s">
        <v>22</v>
      </c>
      <c r="G684" s="31">
        <v>1</v>
      </c>
      <c r="H684" s="30" t="s">
        <v>2</v>
      </c>
      <c r="I684" s="30" t="s">
        <v>199</v>
      </c>
      <c r="J684" s="30"/>
      <c r="K684" s="24">
        <f>K685</f>
        <v>116</v>
      </c>
      <c r="M684" s="1"/>
      <c r="N684" s="1"/>
      <c r="O684" s="1"/>
      <c r="P684" s="1"/>
      <c r="Q684" s="1"/>
      <c r="R684" s="1"/>
      <c r="S684" s="1"/>
      <c r="T684" s="1"/>
      <c r="U684" s="1"/>
    </row>
    <row r="685" spans="1:21" s="6" customFormat="1" ht="31.2" x14ac:dyDescent="0.25">
      <c r="A685" s="109"/>
      <c r="B685" s="28" t="s">
        <v>117</v>
      </c>
      <c r="C685" s="29">
        <v>942</v>
      </c>
      <c r="D685" s="30" t="s">
        <v>6</v>
      </c>
      <c r="E685" s="30" t="s">
        <v>17</v>
      </c>
      <c r="F685" s="30" t="s">
        <v>22</v>
      </c>
      <c r="G685" s="31">
        <v>1</v>
      </c>
      <c r="H685" s="30" t="s">
        <v>2</v>
      </c>
      <c r="I685" s="30" t="s">
        <v>199</v>
      </c>
      <c r="J685" s="30" t="s">
        <v>50</v>
      </c>
      <c r="K685" s="24">
        <v>116</v>
      </c>
      <c r="M685" s="1"/>
      <c r="N685" s="1"/>
      <c r="O685" s="1"/>
      <c r="P685" s="1"/>
      <c r="Q685" s="1"/>
      <c r="R685" s="1"/>
      <c r="S685" s="1"/>
      <c r="T685" s="1"/>
      <c r="U685" s="1"/>
    </row>
    <row r="686" spans="1:21" s="6" customFormat="1" ht="46.8" x14ac:dyDescent="0.25">
      <c r="A686" s="109"/>
      <c r="B686" s="28" t="s">
        <v>351</v>
      </c>
      <c r="C686" s="29">
        <v>942</v>
      </c>
      <c r="D686" s="30" t="s">
        <v>6</v>
      </c>
      <c r="E686" s="30" t="s">
        <v>17</v>
      </c>
      <c r="F686" s="30" t="s">
        <v>22</v>
      </c>
      <c r="G686" s="31">
        <v>2</v>
      </c>
      <c r="H686" s="30"/>
      <c r="I686" s="30"/>
      <c r="J686" s="30"/>
      <c r="K686" s="24">
        <f>SUM(K687)</f>
        <v>0</v>
      </c>
      <c r="M686" s="1"/>
      <c r="N686" s="1"/>
      <c r="O686" s="1"/>
      <c r="P686" s="1"/>
      <c r="Q686" s="1"/>
      <c r="R686" s="1"/>
      <c r="S686" s="1"/>
      <c r="T686" s="1"/>
      <c r="U686" s="1"/>
    </row>
    <row r="687" spans="1:21" s="6" customFormat="1" x14ac:dyDescent="0.25">
      <c r="A687" s="109"/>
      <c r="B687" s="28" t="s">
        <v>353</v>
      </c>
      <c r="C687" s="29">
        <v>942</v>
      </c>
      <c r="D687" s="30" t="s">
        <v>6</v>
      </c>
      <c r="E687" s="30" t="s">
        <v>17</v>
      </c>
      <c r="F687" s="30" t="s">
        <v>22</v>
      </c>
      <c r="G687" s="31">
        <v>2</v>
      </c>
      <c r="H687" s="30" t="s">
        <v>2</v>
      </c>
      <c r="I687" s="30"/>
      <c r="J687" s="30"/>
      <c r="K687" s="24">
        <f>SUM(K688)</f>
        <v>0</v>
      </c>
      <c r="M687" s="1"/>
      <c r="N687" s="1"/>
      <c r="O687" s="1"/>
      <c r="P687" s="1"/>
      <c r="Q687" s="1"/>
      <c r="R687" s="1"/>
      <c r="S687" s="1"/>
      <c r="T687" s="1"/>
      <c r="U687" s="1"/>
    </row>
    <row r="688" spans="1:21" s="6" customFormat="1" ht="46.5" customHeight="1" x14ac:dyDescent="0.25">
      <c r="A688" s="109"/>
      <c r="B688" s="28" t="s">
        <v>355</v>
      </c>
      <c r="C688" s="29">
        <v>942</v>
      </c>
      <c r="D688" s="30" t="s">
        <v>6</v>
      </c>
      <c r="E688" s="30" t="s">
        <v>17</v>
      </c>
      <c r="F688" s="30" t="s">
        <v>22</v>
      </c>
      <c r="G688" s="31">
        <v>2</v>
      </c>
      <c r="H688" s="30" t="s">
        <v>2</v>
      </c>
      <c r="I688" s="30" t="s">
        <v>354</v>
      </c>
      <c r="J688" s="30"/>
      <c r="K688" s="24">
        <f>SUM(K689)</f>
        <v>0</v>
      </c>
      <c r="M688" s="1"/>
      <c r="N688" s="1"/>
      <c r="O688" s="1"/>
      <c r="P688" s="1"/>
      <c r="Q688" s="1"/>
      <c r="R688" s="1"/>
      <c r="S688" s="1"/>
      <c r="T688" s="1"/>
      <c r="U688" s="1"/>
    </row>
    <row r="689" spans="1:21" s="6" customFormat="1" ht="31.2" x14ac:dyDescent="0.25">
      <c r="A689" s="109"/>
      <c r="B689" s="28" t="s">
        <v>60</v>
      </c>
      <c r="C689" s="29">
        <v>942</v>
      </c>
      <c r="D689" s="30" t="s">
        <v>6</v>
      </c>
      <c r="E689" s="30" t="s">
        <v>17</v>
      </c>
      <c r="F689" s="30" t="s">
        <v>22</v>
      </c>
      <c r="G689" s="31">
        <v>2</v>
      </c>
      <c r="H689" s="30" t="s">
        <v>2</v>
      </c>
      <c r="I689" s="30" t="s">
        <v>354</v>
      </c>
      <c r="J689" s="30" t="s">
        <v>61</v>
      </c>
      <c r="K689" s="24">
        <v>0</v>
      </c>
      <c r="M689" s="1"/>
      <c r="N689" s="1"/>
      <c r="O689" s="1"/>
      <c r="P689" s="1"/>
      <c r="Q689" s="1"/>
      <c r="R689" s="1"/>
      <c r="S689" s="1"/>
      <c r="T689" s="1"/>
      <c r="U689" s="1"/>
    </row>
    <row r="690" spans="1:21" s="6" customFormat="1" x14ac:dyDescent="0.25">
      <c r="A690" s="109"/>
      <c r="B690" s="28" t="s">
        <v>360</v>
      </c>
      <c r="C690" s="29">
        <v>942</v>
      </c>
      <c r="D690" s="30" t="s">
        <v>6</v>
      </c>
      <c r="E690" s="30" t="s">
        <v>23</v>
      </c>
      <c r="F690" s="30"/>
      <c r="G690" s="31"/>
      <c r="H690" s="30"/>
      <c r="I690" s="30"/>
      <c r="J690" s="30"/>
      <c r="K690" s="24">
        <f>SUM(K691)</f>
        <v>75249</v>
      </c>
      <c r="M690" s="1"/>
      <c r="N690" s="1"/>
      <c r="O690" s="1"/>
      <c r="P690" s="1"/>
      <c r="Q690" s="1"/>
      <c r="R690" s="1"/>
      <c r="S690" s="1"/>
      <c r="T690" s="1"/>
      <c r="U690" s="1"/>
    </row>
    <row r="691" spans="1:21" s="6" customFormat="1" x14ac:dyDescent="0.25">
      <c r="A691" s="109"/>
      <c r="B691" s="28" t="s">
        <v>303</v>
      </c>
      <c r="C691" s="29">
        <v>942</v>
      </c>
      <c r="D691" s="30" t="s">
        <v>6</v>
      </c>
      <c r="E691" s="30" t="s">
        <v>23</v>
      </c>
      <c r="F691" s="30" t="s">
        <v>22</v>
      </c>
      <c r="G691" s="31"/>
      <c r="H691" s="30"/>
      <c r="I691" s="30"/>
      <c r="J691" s="30"/>
      <c r="K691" s="24">
        <f>SUM(K692)</f>
        <v>75249</v>
      </c>
      <c r="M691" s="1"/>
      <c r="N691" s="1"/>
      <c r="O691" s="1"/>
      <c r="P691" s="1"/>
      <c r="Q691" s="1"/>
      <c r="R691" s="1"/>
      <c r="S691" s="1"/>
      <c r="T691" s="1"/>
      <c r="U691" s="1"/>
    </row>
    <row r="692" spans="1:21" ht="46.8" x14ac:dyDescent="0.25">
      <c r="A692" s="109"/>
      <c r="B692" s="28" t="s">
        <v>351</v>
      </c>
      <c r="C692" s="29">
        <v>942</v>
      </c>
      <c r="D692" s="30" t="s">
        <v>6</v>
      </c>
      <c r="E692" s="30" t="s">
        <v>23</v>
      </c>
      <c r="F692" s="30" t="s">
        <v>22</v>
      </c>
      <c r="G692" s="31">
        <v>2</v>
      </c>
      <c r="H692" s="30"/>
      <c r="I692" s="30"/>
      <c r="J692" s="30"/>
      <c r="K692" s="24">
        <f>SUM(K693)</f>
        <v>75249</v>
      </c>
    </row>
    <row r="693" spans="1:21" x14ac:dyDescent="0.25">
      <c r="A693" s="109"/>
      <c r="B693" s="28" t="s">
        <v>353</v>
      </c>
      <c r="C693" s="29">
        <v>942</v>
      </c>
      <c r="D693" s="30" t="s">
        <v>6</v>
      </c>
      <c r="E693" s="30" t="s">
        <v>23</v>
      </c>
      <c r="F693" s="30" t="s">
        <v>22</v>
      </c>
      <c r="G693" s="31">
        <v>2</v>
      </c>
      <c r="H693" s="30" t="s">
        <v>2</v>
      </c>
      <c r="I693" s="30"/>
      <c r="J693" s="30"/>
      <c r="K693" s="24">
        <f>SUM(K694)</f>
        <v>75249</v>
      </c>
    </row>
    <row r="694" spans="1:21" ht="48.75" customHeight="1" x14ac:dyDescent="0.25">
      <c r="A694" s="109"/>
      <c r="B694" s="28" t="s">
        <v>355</v>
      </c>
      <c r="C694" s="29">
        <v>942</v>
      </c>
      <c r="D694" s="30" t="s">
        <v>6</v>
      </c>
      <c r="E694" s="30" t="s">
        <v>23</v>
      </c>
      <c r="F694" s="30" t="s">
        <v>22</v>
      </c>
      <c r="G694" s="31">
        <v>2</v>
      </c>
      <c r="H694" s="30" t="s">
        <v>2</v>
      </c>
      <c r="I694" s="30" t="s">
        <v>354</v>
      </c>
      <c r="J694" s="30"/>
      <c r="K694" s="24">
        <f>SUM(K695)</f>
        <v>75249</v>
      </c>
    </row>
    <row r="695" spans="1:21" ht="31.2" x14ac:dyDescent="0.25">
      <c r="A695" s="109"/>
      <c r="B695" s="28" t="s">
        <v>60</v>
      </c>
      <c r="C695" s="29">
        <v>942</v>
      </c>
      <c r="D695" s="30" t="s">
        <v>6</v>
      </c>
      <c r="E695" s="30" t="s">
        <v>23</v>
      </c>
      <c r="F695" s="30" t="s">
        <v>22</v>
      </c>
      <c r="G695" s="31">
        <v>2</v>
      </c>
      <c r="H695" s="30" t="s">
        <v>2</v>
      </c>
      <c r="I695" s="30" t="s">
        <v>354</v>
      </c>
      <c r="J695" s="30" t="s">
        <v>61</v>
      </c>
      <c r="K695" s="24">
        <f>60199+15050</f>
        <v>75249</v>
      </c>
    </row>
    <row r="696" spans="1:21" s="6" customFormat="1" x14ac:dyDescent="0.25">
      <c r="A696" s="109"/>
      <c r="B696" s="28" t="s">
        <v>18</v>
      </c>
      <c r="C696" s="29">
        <v>942</v>
      </c>
      <c r="D696" s="30" t="s">
        <v>8</v>
      </c>
      <c r="E696" s="30"/>
      <c r="F696" s="30"/>
      <c r="G696" s="31"/>
      <c r="H696" s="30"/>
      <c r="I696" s="30"/>
      <c r="J696" s="30"/>
      <c r="K696" s="24">
        <f>SUM(K697)</f>
        <v>25.1</v>
      </c>
      <c r="M696" s="1"/>
      <c r="N696" s="1"/>
      <c r="O696" s="1"/>
      <c r="P696" s="1"/>
      <c r="Q696" s="1"/>
      <c r="R696" s="1"/>
      <c r="S696" s="1"/>
      <c r="T696" s="1"/>
      <c r="U696" s="1"/>
    </row>
    <row r="697" spans="1:21" s="6" customFormat="1" x14ac:dyDescent="0.25">
      <c r="A697" s="109"/>
      <c r="B697" s="28" t="s">
        <v>194</v>
      </c>
      <c r="C697" s="29">
        <v>942</v>
      </c>
      <c r="D697" s="30" t="s">
        <v>8</v>
      </c>
      <c r="E697" s="30" t="s">
        <v>7</v>
      </c>
      <c r="F697" s="30"/>
      <c r="G697" s="31"/>
      <c r="H697" s="30"/>
      <c r="I697" s="30"/>
      <c r="J697" s="30"/>
      <c r="K697" s="24">
        <f>SUM(K698)</f>
        <v>25.1</v>
      </c>
      <c r="M697" s="1"/>
      <c r="N697" s="1"/>
      <c r="O697" s="1"/>
      <c r="P697" s="1"/>
      <c r="Q697" s="1"/>
      <c r="R697" s="1"/>
      <c r="S697" s="1"/>
      <c r="T697" s="1"/>
      <c r="U697" s="1"/>
    </row>
    <row r="698" spans="1:21" s="6" customFormat="1" x14ac:dyDescent="0.25">
      <c r="A698" s="109"/>
      <c r="B698" s="28" t="s">
        <v>303</v>
      </c>
      <c r="C698" s="29">
        <v>942</v>
      </c>
      <c r="D698" s="30" t="s">
        <v>8</v>
      </c>
      <c r="E698" s="30" t="s">
        <v>7</v>
      </c>
      <c r="F698" s="30" t="s">
        <v>22</v>
      </c>
      <c r="G698" s="31"/>
      <c r="H698" s="30"/>
      <c r="I698" s="30"/>
      <c r="J698" s="30"/>
      <c r="K698" s="24">
        <f>SUM(K699)</f>
        <v>25.1</v>
      </c>
      <c r="M698" s="1"/>
      <c r="N698" s="1"/>
      <c r="O698" s="1"/>
      <c r="P698" s="1"/>
      <c r="Q698" s="1"/>
      <c r="R698" s="1"/>
      <c r="S698" s="1"/>
      <c r="T698" s="1"/>
      <c r="U698" s="1"/>
    </row>
    <row r="699" spans="1:21" s="6" customFormat="1" ht="31.2" x14ac:dyDescent="0.25">
      <c r="A699" s="109"/>
      <c r="B699" s="28" t="s">
        <v>382</v>
      </c>
      <c r="C699" s="29">
        <v>942</v>
      </c>
      <c r="D699" s="30" t="s">
        <v>8</v>
      </c>
      <c r="E699" s="30" t="s">
        <v>7</v>
      </c>
      <c r="F699" s="30" t="s">
        <v>22</v>
      </c>
      <c r="G699" s="31">
        <v>1</v>
      </c>
      <c r="H699" s="30"/>
      <c r="I699" s="30"/>
      <c r="J699" s="30"/>
      <c r="K699" s="24">
        <f>SUM(K700)</f>
        <v>25.1</v>
      </c>
      <c r="M699" s="1"/>
      <c r="N699" s="1"/>
      <c r="O699" s="1"/>
      <c r="P699" s="1"/>
      <c r="Q699" s="1"/>
      <c r="R699" s="1"/>
      <c r="S699" s="1"/>
      <c r="T699" s="1"/>
      <c r="U699" s="1"/>
    </row>
    <row r="700" spans="1:21" s="6" customFormat="1" ht="46.8" x14ac:dyDescent="0.25">
      <c r="A700" s="109"/>
      <c r="B700" s="28" t="s">
        <v>352</v>
      </c>
      <c r="C700" s="29">
        <v>942</v>
      </c>
      <c r="D700" s="30" t="s">
        <v>8</v>
      </c>
      <c r="E700" s="30" t="s">
        <v>7</v>
      </c>
      <c r="F700" s="30" t="s">
        <v>22</v>
      </c>
      <c r="G700" s="31">
        <v>1</v>
      </c>
      <c r="H700" s="30" t="s">
        <v>2</v>
      </c>
      <c r="I700" s="30"/>
      <c r="J700" s="30"/>
      <c r="K700" s="24">
        <f>SUM(K701)</f>
        <v>25.1</v>
      </c>
      <c r="M700" s="1"/>
      <c r="N700" s="1"/>
      <c r="O700" s="1"/>
      <c r="P700" s="1"/>
      <c r="Q700" s="1"/>
      <c r="R700" s="1"/>
      <c r="S700" s="1"/>
      <c r="T700" s="1"/>
      <c r="U700" s="1"/>
    </row>
    <row r="701" spans="1:21" s="6" customFormat="1" x14ac:dyDescent="0.25">
      <c r="A701" s="109"/>
      <c r="B701" s="28" t="s">
        <v>196</v>
      </c>
      <c r="C701" s="29">
        <v>942</v>
      </c>
      <c r="D701" s="30" t="s">
        <v>8</v>
      </c>
      <c r="E701" s="30" t="s">
        <v>7</v>
      </c>
      <c r="F701" s="30" t="s">
        <v>22</v>
      </c>
      <c r="G701" s="31">
        <v>1</v>
      </c>
      <c r="H701" s="30" t="s">
        <v>2</v>
      </c>
      <c r="I701" s="30" t="s">
        <v>195</v>
      </c>
      <c r="J701" s="30"/>
      <c r="K701" s="24">
        <f>K702</f>
        <v>25.1</v>
      </c>
      <c r="M701" s="1"/>
      <c r="N701" s="1"/>
      <c r="O701" s="1"/>
      <c r="P701" s="1"/>
      <c r="Q701" s="1"/>
      <c r="R701" s="1"/>
      <c r="S701" s="1"/>
      <c r="T701" s="1"/>
      <c r="U701" s="1"/>
    </row>
    <row r="702" spans="1:21" ht="31.2" x14ac:dyDescent="0.25">
      <c r="A702" s="109"/>
      <c r="B702" s="28" t="s">
        <v>117</v>
      </c>
      <c r="C702" s="29">
        <v>942</v>
      </c>
      <c r="D702" s="30" t="s">
        <v>8</v>
      </c>
      <c r="E702" s="30" t="s">
        <v>7</v>
      </c>
      <c r="F702" s="30" t="s">
        <v>22</v>
      </c>
      <c r="G702" s="31">
        <v>1</v>
      </c>
      <c r="H702" s="30" t="s">
        <v>2</v>
      </c>
      <c r="I702" s="30" t="s">
        <v>195</v>
      </c>
      <c r="J702" s="30" t="s">
        <v>50</v>
      </c>
      <c r="K702" s="24">
        <v>25.1</v>
      </c>
    </row>
    <row r="703" spans="1:21" ht="31.2" x14ac:dyDescent="0.25">
      <c r="A703" s="109" t="s">
        <v>10</v>
      </c>
      <c r="B703" s="28" t="s">
        <v>304</v>
      </c>
      <c r="C703" s="33" t="s">
        <v>120</v>
      </c>
      <c r="D703" s="30"/>
      <c r="E703" s="30"/>
      <c r="F703" s="30"/>
      <c r="G703" s="30"/>
      <c r="H703" s="30"/>
      <c r="I703" s="30"/>
      <c r="J703" s="30"/>
      <c r="K703" s="24">
        <f>SUM(K704+K733)</f>
        <v>20605.7</v>
      </c>
      <c r="L703" s="44"/>
      <c r="M703" s="61"/>
    </row>
    <row r="704" spans="1:21" x14ac:dyDescent="0.25">
      <c r="A704" s="109"/>
      <c r="B704" s="28" t="s">
        <v>1</v>
      </c>
      <c r="C704" s="33" t="s">
        <v>120</v>
      </c>
      <c r="D704" s="30" t="s">
        <v>2</v>
      </c>
      <c r="E704" s="30"/>
      <c r="F704" s="30"/>
      <c r="G704" s="30"/>
      <c r="H704" s="30"/>
      <c r="I704" s="30"/>
      <c r="J704" s="30"/>
      <c r="K704" s="24">
        <f t="shared" ref="K704:K706" si="39">SUM(K705)</f>
        <v>20580.600000000002</v>
      </c>
    </row>
    <row r="705" spans="1:21" x14ac:dyDescent="0.25">
      <c r="A705" s="109"/>
      <c r="B705" s="28" t="s">
        <v>9</v>
      </c>
      <c r="C705" s="33" t="s">
        <v>120</v>
      </c>
      <c r="D705" s="30" t="s">
        <v>2</v>
      </c>
      <c r="E705" s="30" t="s">
        <v>38</v>
      </c>
      <c r="F705" s="30"/>
      <c r="G705" s="30"/>
      <c r="H705" s="30"/>
      <c r="I705" s="30"/>
      <c r="J705" s="30"/>
      <c r="K705" s="24">
        <f>SUM(K706)</f>
        <v>20580.600000000002</v>
      </c>
    </row>
    <row r="706" spans="1:21" ht="31.2" x14ac:dyDescent="0.25">
      <c r="A706" s="109"/>
      <c r="B706" s="28" t="s">
        <v>261</v>
      </c>
      <c r="C706" s="33" t="s">
        <v>120</v>
      </c>
      <c r="D706" s="30" t="s">
        <v>2</v>
      </c>
      <c r="E706" s="30" t="s">
        <v>38</v>
      </c>
      <c r="F706" s="30" t="s">
        <v>122</v>
      </c>
      <c r="G706" s="30"/>
      <c r="H706" s="30"/>
      <c r="I706" s="30"/>
      <c r="J706" s="30"/>
      <c r="K706" s="24">
        <f t="shared" si="39"/>
        <v>20580.600000000002</v>
      </c>
    </row>
    <row r="707" spans="1:21" ht="31.2" x14ac:dyDescent="0.25">
      <c r="A707" s="109"/>
      <c r="B707" s="28" t="s">
        <v>262</v>
      </c>
      <c r="C707" s="33" t="s">
        <v>120</v>
      </c>
      <c r="D707" s="30" t="s">
        <v>2</v>
      </c>
      <c r="E707" s="30" t="s">
        <v>38</v>
      </c>
      <c r="F707" s="30" t="s">
        <v>122</v>
      </c>
      <c r="G707" s="30" t="s">
        <v>89</v>
      </c>
      <c r="H707" s="30"/>
      <c r="I707" s="30"/>
      <c r="J707" s="30"/>
      <c r="K707" s="24">
        <f>SUM(K708+K720+K723+K726+K730)</f>
        <v>20580.600000000002</v>
      </c>
    </row>
    <row r="708" spans="1:21" ht="46.8" x14ac:dyDescent="0.25">
      <c r="A708" s="109"/>
      <c r="B708" s="28" t="s">
        <v>305</v>
      </c>
      <c r="C708" s="33" t="s">
        <v>120</v>
      </c>
      <c r="D708" s="30" t="s">
        <v>2</v>
      </c>
      <c r="E708" s="30" t="s">
        <v>38</v>
      </c>
      <c r="F708" s="30" t="s">
        <v>122</v>
      </c>
      <c r="G708" s="30" t="s">
        <v>89</v>
      </c>
      <c r="H708" s="30" t="s">
        <v>2</v>
      </c>
      <c r="I708" s="30"/>
      <c r="J708" s="30"/>
      <c r="K708" s="24">
        <f>SUM(K709+K714+K718+K716)</f>
        <v>12356.300000000001</v>
      </c>
    </row>
    <row r="709" spans="1:21" x14ac:dyDescent="0.25">
      <c r="A709" s="109"/>
      <c r="B709" s="28" t="s">
        <v>47</v>
      </c>
      <c r="C709" s="33" t="s">
        <v>120</v>
      </c>
      <c r="D709" s="30" t="s">
        <v>2</v>
      </c>
      <c r="E709" s="30" t="s">
        <v>38</v>
      </c>
      <c r="F709" s="30" t="s">
        <v>122</v>
      </c>
      <c r="G709" s="30" t="s">
        <v>89</v>
      </c>
      <c r="H709" s="30" t="s">
        <v>2</v>
      </c>
      <c r="I709" s="30" t="s">
        <v>79</v>
      </c>
      <c r="J709" s="30"/>
      <c r="K709" s="24">
        <f>SUM(K710:K713)</f>
        <v>11999.6</v>
      </c>
    </row>
    <row r="710" spans="1:21" ht="31.2" x14ac:dyDescent="0.25">
      <c r="A710" s="109"/>
      <c r="B710" s="28" t="s">
        <v>48</v>
      </c>
      <c r="C710" s="33" t="s">
        <v>120</v>
      </c>
      <c r="D710" s="30" t="s">
        <v>2</v>
      </c>
      <c r="E710" s="30" t="s">
        <v>38</v>
      </c>
      <c r="F710" s="30" t="s">
        <v>122</v>
      </c>
      <c r="G710" s="30" t="s">
        <v>89</v>
      </c>
      <c r="H710" s="30" t="s">
        <v>2</v>
      </c>
      <c r="I710" s="30" t="s">
        <v>79</v>
      </c>
      <c r="J710" s="30" t="s">
        <v>49</v>
      </c>
      <c r="K710" s="24">
        <f>10329.7+538.9</f>
        <v>10868.6</v>
      </c>
    </row>
    <row r="711" spans="1:21" ht="31.2" x14ac:dyDescent="0.25">
      <c r="A711" s="109"/>
      <c r="B711" s="28" t="s">
        <v>117</v>
      </c>
      <c r="C711" s="33" t="s">
        <v>120</v>
      </c>
      <c r="D711" s="30" t="s">
        <v>2</v>
      </c>
      <c r="E711" s="30" t="s">
        <v>38</v>
      </c>
      <c r="F711" s="30" t="s">
        <v>122</v>
      </c>
      <c r="G711" s="30" t="s">
        <v>89</v>
      </c>
      <c r="H711" s="30" t="s">
        <v>2</v>
      </c>
      <c r="I711" s="30" t="s">
        <v>79</v>
      </c>
      <c r="J711" s="30" t="s">
        <v>50</v>
      </c>
      <c r="K711" s="24">
        <f>11460.7-10337.7</f>
        <v>1123</v>
      </c>
    </row>
    <row r="712" spans="1:21" x14ac:dyDescent="0.25">
      <c r="A712" s="109"/>
      <c r="B712" s="28" t="s">
        <v>56</v>
      </c>
      <c r="C712" s="33" t="s">
        <v>120</v>
      </c>
      <c r="D712" s="30" t="s">
        <v>2</v>
      </c>
      <c r="E712" s="30" t="s">
        <v>38</v>
      </c>
      <c r="F712" s="30" t="s">
        <v>122</v>
      </c>
      <c r="G712" s="30" t="s">
        <v>89</v>
      </c>
      <c r="H712" s="30" t="s">
        <v>2</v>
      </c>
      <c r="I712" s="30" t="s">
        <v>79</v>
      </c>
      <c r="J712" s="30" t="s">
        <v>57</v>
      </c>
      <c r="K712" s="24"/>
    </row>
    <row r="713" spans="1:21" x14ac:dyDescent="0.25">
      <c r="A713" s="109"/>
      <c r="B713" s="28" t="s">
        <v>51</v>
      </c>
      <c r="C713" s="33" t="s">
        <v>120</v>
      </c>
      <c r="D713" s="30" t="s">
        <v>2</v>
      </c>
      <c r="E713" s="30" t="s">
        <v>38</v>
      </c>
      <c r="F713" s="30" t="s">
        <v>122</v>
      </c>
      <c r="G713" s="30" t="s">
        <v>89</v>
      </c>
      <c r="H713" s="30" t="s">
        <v>2</v>
      </c>
      <c r="I713" s="30" t="s">
        <v>79</v>
      </c>
      <c r="J713" s="30" t="s">
        <v>52</v>
      </c>
      <c r="K713" s="24">
        <v>8</v>
      </c>
    </row>
    <row r="714" spans="1:21" s="6" customFormat="1" x14ac:dyDescent="0.25">
      <c r="A714" s="109"/>
      <c r="B714" s="28" t="s">
        <v>193</v>
      </c>
      <c r="C714" s="29">
        <v>947</v>
      </c>
      <c r="D714" s="30" t="s">
        <v>2</v>
      </c>
      <c r="E714" s="30" t="s">
        <v>38</v>
      </c>
      <c r="F714" s="30" t="s">
        <v>122</v>
      </c>
      <c r="G714" s="31">
        <v>1</v>
      </c>
      <c r="H714" s="30" t="s">
        <v>2</v>
      </c>
      <c r="I714" s="30" t="s">
        <v>192</v>
      </c>
      <c r="J714" s="30"/>
      <c r="K714" s="24">
        <f>SUM(K715)</f>
        <v>26.7</v>
      </c>
      <c r="M714" s="1"/>
      <c r="N714" s="1"/>
      <c r="O714" s="1"/>
      <c r="P714" s="1"/>
      <c r="Q714" s="1"/>
      <c r="R714" s="1"/>
      <c r="S714" s="1"/>
      <c r="T714" s="1"/>
      <c r="U714" s="1"/>
    </row>
    <row r="715" spans="1:21" s="6" customFormat="1" ht="31.2" x14ac:dyDescent="0.25">
      <c r="A715" s="109"/>
      <c r="B715" s="28" t="s">
        <v>117</v>
      </c>
      <c r="C715" s="29">
        <v>947</v>
      </c>
      <c r="D715" s="30" t="s">
        <v>2</v>
      </c>
      <c r="E715" s="30" t="s">
        <v>38</v>
      </c>
      <c r="F715" s="30" t="s">
        <v>122</v>
      </c>
      <c r="G715" s="31">
        <v>1</v>
      </c>
      <c r="H715" s="30" t="s">
        <v>2</v>
      </c>
      <c r="I715" s="30" t="s">
        <v>192</v>
      </c>
      <c r="J715" s="30" t="s">
        <v>50</v>
      </c>
      <c r="K715" s="24">
        <v>26.7</v>
      </c>
      <c r="M715" s="1"/>
      <c r="N715" s="1"/>
      <c r="O715" s="1"/>
      <c r="P715" s="1"/>
      <c r="Q715" s="1"/>
      <c r="R715" s="1"/>
      <c r="S715" s="1"/>
      <c r="T715" s="1"/>
      <c r="U715" s="1"/>
    </row>
    <row r="716" spans="1:21" s="6" customFormat="1" x14ac:dyDescent="0.25">
      <c r="A716" s="109"/>
      <c r="B716" s="37" t="s">
        <v>196</v>
      </c>
      <c r="C716" s="29">
        <v>947</v>
      </c>
      <c r="D716" s="30" t="s">
        <v>2</v>
      </c>
      <c r="E716" s="30" t="s">
        <v>38</v>
      </c>
      <c r="F716" s="30" t="s">
        <v>122</v>
      </c>
      <c r="G716" s="30" t="s">
        <v>89</v>
      </c>
      <c r="H716" s="30" t="s">
        <v>2</v>
      </c>
      <c r="I716" s="30" t="s">
        <v>195</v>
      </c>
      <c r="J716" s="30"/>
      <c r="K716" s="24">
        <f>K717</f>
        <v>0</v>
      </c>
      <c r="M716" s="1"/>
      <c r="N716" s="1"/>
      <c r="O716" s="1"/>
      <c r="P716" s="1"/>
      <c r="Q716" s="1"/>
      <c r="R716" s="1"/>
      <c r="S716" s="1"/>
      <c r="T716" s="1"/>
      <c r="U716" s="1"/>
    </row>
    <row r="717" spans="1:21" s="6" customFormat="1" ht="31.2" x14ac:dyDescent="0.25">
      <c r="A717" s="109"/>
      <c r="B717" s="28" t="s">
        <v>48</v>
      </c>
      <c r="C717" s="29">
        <v>947</v>
      </c>
      <c r="D717" s="30" t="s">
        <v>2</v>
      </c>
      <c r="E717" s="30" t="s">
        <v>38</v>
      </c>
      <c r="F717" s="30" t="s">
        <v>122</v>
      </c>
      <c r="G717" s="30" t="s">
        <v>89</v>
      </c>
      <c r="H717" s="30" t="s">
        <v>2</v>
      </c>
      <c r="I717" s="30" t="s">
        <v>195</v>
      </c>
      <c r="J717" s="30" t="s">
        <v>49</v>
      </c>
      <c r="K717" s="24"/>
      <c r="M717" s="1"/>
      <c r="N717" s="1"/>
      <c r="O717" s="1"/>
      <c r="P717" s="1"/>
      <c r="Q717" s="1"/>
      <c r="R717" s="1"/>
      <c r="S717" s="1"/>
      <c r="T717" s="1"/>
      <c r="U717" s="1"/>
    </row>
    <row r="718" spans="1:21" s="6" customFormat="1" ht="31.2" x14ac:dyDescent="0.25">
      <c r="A718" s="109"/>
      <c r="B718" s="28" t="s">
        <v>197</v>
      </c>
      <c r="C718" s="29">
        <v>947</v>
      </c>
      <c r="D718" s="30" t="s">
        <v>2</v>
      </c>
      <c r="E718" s="30" t="s">
        <v>38</v>
      </c>
      <c r="F718" s="30" t="s">
        <v>122</v>
      </c>
      <c r="G718" s="31">
        <v>1</v>
      </c>
      <c r="H718" s="30" t="s">
        <v>2</v>
      </c>
      <c r="I718" s="30" t="s">
        <v>198</v>
      </c>
      <c r="J718" s="30"/>
      <c r="K718" s="24">
        <f>SUM(K719)</f>
        <v>330</v>
      </c>
      <c r="M718" s="1"/>
      <c r="N718" s="1"/>
      <c r="O718" s="1"/>
      <c r="P718" s="1"/>
      <c r="Q718" s="1"/>
      <c r="R718" s="1"/>
      <c r="S718" s="1"/>
      <c r="T718" s="1"/>
      <c r="U718" s="1"/>
    </row>
    <row r="719" spans="1:21" s="6" customFormat="1" ht="31.2" x14ac:dyDescent="0.25">
      <c r="A719" s="109"/>
      <c r="B719" s="28" t="s">
        <v>117</v>
      </c>
      <c r="C719" s="29">
        <v>947</v>
      </c>
      <c r="D719" s="30" t="s">
        <v>2</v>
      </c>
      <c r="E719" s="30" t="s">
        <v>38</v>
      </c>
      <c r="F719" s="30" t="s">
        <v>122</v>
      </c>
      <c r="G719" s="31">
        <v>1</v>
      </c>
      <c r="H719" s="30" t="s">
        <v>2</v>
      </c>
      <c r="I719" s="30" t="s">
        <v>198</v>
      </c>
      <c r="J719" s="30" t="s">
        <v>50</v>
      </c>
      <c r="K719" s="24">
        <v>330</v>
      </c>
      <c r="M719" s="1"/>
      <c r="N719" s="1"/>
      <c r="O719" s="1"/>
      <c r="P719" s="1"/>
      <c r="Q719" s="1"/>
      <c r="R719" s="1"/>
      <c r="S719" s="1"/>
      <c r="T719" s="1"/>
      <c r="U719" s="1"/>
    </row>
    <row r="720" spans="1:21" s="6" customFormat="1" ht="46.8" x14ac:dyDescent="0.25">
      <c r="A720" s="109"/>
      <c r="B720" s="28" t="s">
        <v>387</v>
      </c>
      <c r="C720" s="33" t="s">
        <v>120</v>
      </c>
      <c r="D720" s="30" t="s">
        <v>2</v>
      </c>
      <c r="E720" s="30" t="s">
        <v>38</v>
      </c>
      <c r="F720" s="30" t="s">
        <v>122</v>
      </c>
      <c r="G720" s="30" t="s">
        <v>89</v>
      </c>
      <c r="H720" s="30" t="s">
        <v>4</v>
      </c>
      <c r="I720" s="30"/>
      <c r="J720" s="30"/>
      <c r="K720" s="24">
        <f t="shared" ref="K720:K721" si="40">K721</f>
        <v>6625.5</v>
      </c>
      <c r="M720" s="1"/>
      <c r="N720" s="1"/>
      <c r="O720" s="1"/>
      <c r="P720" s="1"/>
      <c r="Q720" s="1"/>
      <c r="R720" s="1"/>
      <c r="S720" s="1"/>
      <c r="T720" s="1"/>
      <c r="U720" s="1"/>
    </row>
    <row r="721" spans="1:21" s="6" customFormat="1" ht="46.8" x14ac:dyDescent="0.25">
      <c r="A721" s="109"/>
      <c r="B721" s="28" t="s">
        <v>68</v>
      </c>
      <c r="C721" s="33" t="s">
        <v>120</v>
      </c>
      <c r="D721" s="30" t="s">
        <v>2</v>
      </c>
      <c r="E721" s="30" t="s">
        <v>38</v>
      </c>
      <c r="F721" s="30" t="s">
        <v>122</v>
      </c>
      <c r="G721" s="30" t="s">
        <v>89</v>
      </c>
      <c r="H721" s="30" t="s">
        <v>4</v>
      </c>
      <c r="I721" s="30" t="s">
        <v>84</v>
      </c>
      <c r="J721" s="30"/>
      <c r="K721" s="24">
        <f t="shared" si="40"/>
        <v>6625.5</v>
      </c>
      <c r="M721" s="1"/>
      <c r="N721" s="1"/>
      <c r="O721" s="1"/>
      <c r="P721" s="1"/>
      <c r="Q721" s="1"/>
      <c r="R721" s="1"/>
      <c r="S721" s="1"/>
      <c r="T721" s="1"/>
      <c r="U721" s="1"/>
    </row>
    <row r="722" spans="1:21" s="6" customFormat="1" ht="31.2" x14ac:dyDescent="0.25">
      <c r="A722" s="109"/>
      <c r="B722" s="28" t="s">
        <v>60</v>
      </c>
      <c r="C722" s="33" t="s">
        <v>120</v>
      </c>
      <c r="D722" s="30" t="s">
        <v>2</v>
      </c>
      <c r="E722" s="30" t="s">
        <v>38</v>
      </c>
      <c r="F722" s="30" t="s">
        <v>122</v>
      </c>
      <c r="G722" s="30" t="s">
        <v>89</v>
      </c>
      <c r="H722" s="30" t="s">
        <v>4</v>
      </c>
      <c r="I722" s="30" t="s">
        <v>84</v>
      </c>
      <c r="J722" s="30" t="s">
        <v>61</v>
      </c>
      <c r="K722" s="24">
        <v>6625.5</v>
      </c>
      <c r="M722" s="1"/>
      <c r="N722" s="1"/>
      <c r="O722" s="1"/>
      <c r="P722" s="1"/>
      <c r="Q722" s="1"/>
      <c r="R722" s="1"/>
      <c r="S722" s="1"/>
      <c r="T722" s="1"/>
      <c r="U722" s="1"/>
    </row>
    <row r="723" spans="1:21" s="6" customFormat="1" ht="31.2" x14ac:dyDescent="0.25">
      <c r="A723" s="109"/>
      <c r="B723" s="28" t="s">
        <v>388</v>
      </c>
      <c r="C723" s="33" t="s">
        <v>120</v>
      </c>
      <c r="D723" s="30" t="s">
        <v>2</v>
      </c>
      <c r="E723" s="30" t="s">
        <v>38</v>
      </c>
      <c r="F723" s="30" t="s">
        <v>122</v>
      </c>
      <c r="G723" s="30" t="s">
        <v>89</v>
      </c>
      <c r="H723" s="30" t="s">
        <v>5</v>
      </c>
      <c r="I723" s="30"/>
      <c r="J723" s="30"/>
      <c r="K723" s="24">
        <f t="shared" ref="K723:K724" si="41">SUM(K724)</f>
        <v>0</v>
      </c>
      <c r="M723" s="1"/>
      <c r="N723" s="1"/>
      <c r="O723" s="1"/>
      <c r="P723" s="1"/>
      <c r="Q723" s="1"/>
      <c r="R723" s="1"/>
      <c r="S723" s="1"/>
      <c r="T723" s="1"/>
      <c r="U723" s="1"/>
    </row>
    <row r="724" spans="1:21" s="6" customFormat="1" ht="46.8" x14ac:dyDescent="0.25">
      <c r="A724" s="109"/>
      <c r="B724" s="28" t="s">
        <v>306</v>
      </c>
      <c r="C724" s="33" t="s">
        <v>120</v>
      </c>
      <c r="D724" s="30" t="s">
        <v>2</v>
      </c>
      <c r="E724" s="30" t="s">
        <v>38</v>
      </c>
      <c r="F724" s="30" t="s">
        <v>122</v>
      </c>
      <c r="G724" s="30" t="s">
        <v>89</v>
      </c>
      <c r="H724" s="30" t="s">
        <v>5</v>
      </c>
      <c r="I724" s="30" t="s">
        <v>135</v>
      </c>
      <c r="J724" s="30"/>
      <c r="K724" s="24">
        <f t="shared" si="41"/>
        <v>0</v>
      </c>
      <c r="M724" s="1"/>
      <c r="N724" s="1"/>
      <c r="O724" s="1"/>
      <c r="P724" s="1"/>
      <c r="Q724" s="1"/>
      <c r="R724" s="1"/>
      <c r="S724" s="1"/>
      <c r="T724" s="1"/>
      <c r="U724" s="1"/>
    </row>
    <row r="725" spans="1:21" s="6" customFormat="1" ht="31.2" x14ac:dyDescent="0.25">
      <c r="A725" s="109"/>
      <c r="B725" s="28" t="s">
        <v>117</v>
      </c>
      <c r="C725" s="33" t="s">
        <v>120</v>
      </c>
      <c r="D725" s="30" t="s">
        <v>2</v>
      </c>
      <c r="E725" s="30" t="s">
        <v>38</v>
      </c>
      <c r="F725" s="30" t="s">
        <v>122</v>
      </c>
      <c r="G725" s="30" t="s">
        <v>89</v>
      </c>
      <c r="H725" s="30" t="s">
        <v>5</v>
      </c>
      <c r="I725" s="30" t="s">
        <v>135</v>
      </c>
      <c r="J725" s="30" t="s">
        <v>50</v>
      </c>
      <c r="K725" s="24"/>
      <c r="M725" s="1"/>
      <c r="N725" s="1"/>
      <c r="O725" s="1"/>
      <c r="P725" s="1"/>
      <c r="Q725" s="1"/>
      <c r="R725" s="1"/>
      <c r="S725" s="1"/>
      <c r="T725" s="1"/>
      <c r="U725" s="1"/>
    </row>
    <row r="726" spans="1:21" s="6" customFormat="1" ht="31.2" x14ac:dyDescent="0.25">
      <c r="A726" s="109"/>
      <c r="B726" s="28" t="s">
        <v>149</v>
      </c>
      <c r="C726" s="33" t="s">
        <v>120</v>
      </c>
      <c r="D726" s="30" t="s">
        <v>2</v>
      </c>
      <c r="E726" s="30" t="s">
        <v>38</v>
      </c>
      <c r="F726" s="30" t="s">
        <v>122</v>
      </c>
      <c r="G726" s="30" t="s">
        <v>89</v>
      </c>
      <c r="H726" s="30" t="s">
        <v>6</v>
      </c>
      <c r="I726" s="30"/>
      <c r="J726" s="30"/>
      <c r="K726" s="24">
        <f>SUM(K727)</f>
        <v>1598.8</v>
      </c>
      <c r="M726" s="1"/>
      <c r="N726" s="1"/>
      <c r="O726" s="1"/>
      <c r="P726" s="1"/>
      <c r="Q726" s="1"/>
      <c r="R726" s="1"/>
      <c r="S726" s="1"/>
      <c r="T726" s="1"/>
      <c r="U726" s="1"/>
    </row>
    <row r="727" spans="1:21" s="6" customFormat="1" ht="31.2" x14ac:dyDescent="0.25">
      <c r="A727" s="109"/>
      <c r="B727" s="28" t="s">
        <v>150</v>
      </c>
      <c r="C727" s="33" t="s">
        <v>120</v>
      </c>
      <c r="D727" s="30" t="s">
        <v>2</v>
      </c>
      <c r="E727" s="30" t="s">
        <v>38</v>
      </c>
      <c r="F727" s="30" t="s">
        <v>122</v>
      </c>
      <c r="G727" s="30" t="s">
        <v>89</v>
      </c>
      <c r="H727" s="30" t="s">
        <v>6</v>
      </c>
      <c r="I727" s="30" t="s">
        <v>148</v>
      </c>
      <c r="J727" s="30"/>
      <c r="K727" s="24">
        <f>SUM(K728+K729)</f>
        <v>1598.8</v>
      </c>
      <c r="M727" s="1"/>
      <c r="N727" s="1"/>
      <c r="O727" s="1"/>
      <c r="P727" s="1"/>
      <c r="Q727" s="1"/>
      <c r="R727" s="1"/>
      <c r="S727" s="1"/>
      <c r="T727" s="1"/>
      <c r="U727" s="1"/>
    </row>
    <row r="728" spans="1:21" s="6" customFormat="1" ht="31.2" x14ac:dyDescent="0.25">
      <c r="A728" s="109"/>
      <c r="B728" s="28" t="s">
        <v>117</v>
      </c>
      <c r="C728" s="33" t="s">
        <v>120</v>
      </c>
      <c r="D728" s="30" t="s">
        <v>2</v>
      </c>
      <c r="E728" s="30" t="s">
        <v>38</v>
      </c>
      <c r="F728" s="30" t="s">
        <v>122</v>
      </c>
      <c r="G728" s="30" t="s">
        <v>89</v>
      </c>
      <c r="H728" s="30" t="s">
        <v>6</v>
      </c>
      <c r="I728" s="30" t="s">
        <v>148</v>
      </c>
      <c r="J728" s="30" t="s">
        <v>50</v>
      </c>
      <c r="K728" s="24">
        <f>608+500+100</f>
        <v>1208</v>
      </c>
      <c r="M728" s="1"/>
      <c r="N728" s="1"/>
      <c r="O728" s="1"/>
      <c r="P728" s="1"/>
      <c r="Q728" s="1"/>
      <c r="R728" s="1"/>
      <c r="S728" s="1"/>
      <c r="T728" s="1"/>
      <c r="U728" s="1"/>
    </row>
    <row r="729" spans="1:21" s="6" customFormat="1" x14ac:dyDescent="0.25">
      <c r="A729" s="109"/>
      <c r="B729" s="28" t="s">
        <v>51</v>
      </c>
      <c r="C729" s="33" t="s">
        <v>120</v>
      </c>
      <c r="D729" s="30" t="s">
        <v>2</v>
      </c>
      <c r="E729" s="30" t="s">
        <v>38</v>
      </c>
      <c r="F729" s="30" t="s">
        <v>122</v>
      </c>
      <c r="G729" s="30" t="s">
        <v>89</v>
      </c>
      <c r="H729" s="30" t="s">
        <v>6</v>
      </c>
      <c r="I729" s="30" t="s">
        <v>148</v>
      </c>
      <c r="J729" s="30" t="s">
        <v>52</v>
      </c>
      <c r="K729" s="24">
        <v>390.8</v>
      </c>
      <c r="M729" s="1"/>
      <c r="N729" s="1"/>
      <c r="O729" s="1"/>
      <c r="P729" s="1"/>
      <c r="Q729" s="1"/>
      <c r="R729" s="1"/>
      <c r="S729" s="1"/>
      <c r="T729" s="1"/>
      <c r="U729" s="1"/>
    </row>
    <row r="730" spans="1:21" s="6" customFormat="1" ht="46.8" x14ac:dyDescent="0.25">
      <c r="A730" s="109"/>
      <c r="B730" s="28" t="s">
        <v>263</v>
      </c>
      <c r="C730" s="33" t="s">
        <v>120</v>
      </c>
      <c r="D730" s="30" t="s">
        <v>2</v>
      </c>
      <c r="E730" s="30" t="s">
        <v>38</v>
      </c>
      <c r="F730" s="30" t="s">
        <v>122</v>
      </c>
      <c r="G730" s="30" t="s">
        <v>89</v>
      </c>
      <c r="H730" s="30" t="s">
        <v>7</v>
      </c>
      <c r="I730" s="30"/>
      <c r="J730" s="30"/>
      <c r="K730" s="24">
        <f>SUM(K731)</f>
        <v>0</v>
      </c>
      <c r="M730" s="1"/>
      <c r="N730" s="1"/>
      <c r="O730" s="1"/>
      <c r="P730" s="1"/>
      <c r="Q730" s="1"/>
      <c r="R730" s="1"/>
      <c r="S730" s="1"/>
      <c r="T730" s="1"/>
      <c r="U730" s="1"/>
    </row>
    <row r="731" spans="1:21" s="6" customFormat="1" x14ac:dyDescent="0.25">
      <c r="A731" s="109"/>
      <c r="B731" s="37" t="s">
        <v>196</v>
      </c>
      <c r="C731" s="33" t="s">
        <v>120</v>
      </c>
      <c r="D731" s="30" t="s">
        <v>2</v>
      </c>
      <c r="E731" s="30" t="s">
        <v>38</v>
      </c>
      <c r="F731" s="30" t="s">
        <v>122</v>
      </c>
      <c r="G731" s="30" t="s">
        <v>89</v>
      </c>
      <c r="H731" s="30" t="s">
        <v>7</v>
      </c>
      <c r="I731" s="30" t="s">
        <v>195</v>
      </c>
      <c r="J731" s="30"/>
      <c r="K731" s="24">
        <f>SUM(K732)</f>
        <v>0</v>
      </c>
      <c r="M731" s="1"/>
      <c r="N731" s="1"/>
      <c r="O731" s="1"/>
      <c r="P731" s="1"/>
      <c r="Q731" s="1"/>
      <c r="R731" s="1"/>
      <c r="S731" s="1"/>
      <c r="T731" s="1"/>
      <c r="U731" s="1"/>
    </row>
    <row r="732" spans="1:21" s="6" customFormat="1" ht="31.2" x14ac:dyDescent="0.25">
      <c r="A732" s="109"/>
      <c r="B732" s="28" t="s">
        <v>117</v>
      </c>
      <c r="C732" s="33" t="s">
        <v>120</v>
      </c>
      <c r="D732" s="30" t="s">
        <v>2</v>
      </c>
      <c r="E732" s="30" t="s">
        <v>38</v>
      </c>
      <c r="F732" s="30" t="s">
        <v>122</v>
      </c>
      <c r="G732" s="30" t="s">
        <v>89</v>
      </c>
      <c r="H732" s="30" t="s">
        <v>7</v>
      </c>
      <c r="I732" s="30" t="s">
        <v>195</v>
      </c>
      <c r="J732" s="30" t="s">
        <v>50</v>
      </c>
      <c r="K732" s="24"/>
      <c r="M732" s="1"/>
      <c r="N732" s="1"/>
      <c r="O732" s="1"/>
      <c r="P732" s="1"/>
      <c r="Q732" s="1"/>
      <c r="R732" s="1"/>
      <c r="S732" s="1"/>
      <c r="T732" s="1"/>
      <c r="U732" s="1"/>
    </row>
    <row r="733" spans="1:21" s="6" customFormat="1" x14ac:dyDescent="0.25">
      <c r="A733" s="109"/>
      <c r="B733" s="57" t="s">
        <v>18</v>
      </c>
      <c r="C733" s="33" t="s">
        <v>120</v>
      </c>
      <c r="D733" s="30" t="s">
        <v>8</v>
      </c>
      <c r="E733" s="30"/>
      <c r="F733" s="30"/>
      <c r="G733" s="30"/>
      <c r="H733" s="30"/>
      <c r="I733" s="30"/>
      <c r="J733" s="30"/>
      <c r="K733" s="24">
        <f t="shared" ref="K733:K737" si="42">SUM(K734)</f>
        <v>25.1</v>
      </c>
      <c r="M733" s="1"/>
      <c r="N733" s="1"/>
      <c r="O733" s="1"/>
      <c r="P733" s="1"/>
      <c r="Q733" s="1"/>
      <c r="R733" s="1"/>
      <c r="S733" s="1"/>
      <c r="T733" s="1"/>
      <c r="U733" s="1"/>
    </row>
    <row r="734" spans="1:21" s="6" customFormat="1" x14ac:dyDescent="0.25">
      <c r="A734" s="109"/>
      <c r="B734" s="28" t="s">
        <v>194</v>
      </c>
      <c r="C734" s="29">
        <v>947</v>
      </c>
      <c r="D734" s="30" t="s">
        <v>8</v>
      </c>
      <c r="E734" s="30" t="s">
        <v>7</v>
      </c>
      <c r="F734" s="30"/>
      <c r="G734" s="30"/>
      <c r="H734" s="30"/>
      <c r="I734" s="30"/>
      <c r="J734" s="33"/>
      <c r="K734" s="24">
        <f t="shared" si="42"/>
        <v>25.1</v>
      </c>
      <c r="M734" s="1"/>
      <c r="N734" s="1"/>
      <c r="O734" s="1"/>
      <c r="P734" s="1"/>
      <c r="Q734" s="1"/>
      <c r="R734" s="1"/>
      <c r="S734" s="1"/>
      <c r="T734" s="1"/>
      <c r="U734" s="1"/>
    </row>
    <row r="735" spans="1:21" s="6" customFormat="1" ht="31.2" x14ac:dyDescent="0.25">
      <c r="A735" s="109"/>
      <c r="B735" s="28" t="s">
        <v>261</v>
      </c>
      <c r="C735" s="29">
        <v>947</v>
      </c>
      <c r="D735" s="30" t="s">
        <v>8</v>
      </c>
      <c r="E735" s="30" t="s">
        <v>7</v>
      </c>
      <c r="F735" s="30" t="s">
        <v>122</v>
      </c>
      <c r="G735" s="30"/>
      <c r="H735" s="30"/>
      <c r="I735" s="30"/>
      <c r="J735" s="33"/>
      <c r="K735" s="24">
        <f t="shared" si="42"/>
        <v>25.1</v>
      </c>
      <c r="M735" s="1"/>
      <c r="N735" s="1"/>
      <c r="O735" s="1"/>
      <c r="P735" s="1"/>
      <c r="Q735" s="1"/>
      <c r="R735" s="1"/>
      <c r="S735" s="1"/>
      <c r="T735" s="1"/>
      <c r="U735" s="1"/>
    </row>
    <row r="736" spans="1:21" s="6" customFormat="1" ht="31.2" x14ac:dyDescent="0.25">
      <c r="A736" s="109"/>
      <c r="B736" s="28" t="s">
        <v>262</v>
      </c>
      <c r="C736" s="29">
        <v>947</v>
      </c>
      <c r="D736" s="30" t="s">
        <v>8</v>
      </c>
      <c r="E736" s="30" t="s">
        <v>7</v>
      </c>
      <c r="F736" s="30" t="s">
        <v>122</v>
      </c>
      <c r="G736" s="30" t="s">
        <v>89</v>
      </c>
      <c r="H736" s="30"/>
      <c r="I736" s="30"/>
      <c r="J736" s="33"/>
      <c r="K736" s="24">
        <f t="shared" si="42"/>
        <v>25.1</v>
      </c>
      <c r="M736" s="1"/>
      <c r="N736" s="1"/>
      <c r="O736" s="1"/>
      <c r="P736" s="1"/>
      <c r="Q736" s="1"/>
      <c r="R736" s="1"/>
      <c r="S736" s="1"/>
      <c r="T736" s="1"/>
      <c r="U736" s="1"/>
    </row>
    <row r="737" spans="1:21" s="6" customFormat="1" ht="46.8" x14ac:dyDescent="0.25">
      <c r="A737" s="109"/>
      <c r="B737" s="28" t="s">
        <v>305</v>
      </c>
      <c r="C737" s="29">
        <v>947</v>
      </c>
      <c r="D737" s="30" t="s">
        <v>8</v>
      </c>
      <c r="E737" s="30" t="s">
        <v>7</v>
      </c>
      <c r="F737" s="30" t="s">
        <v>122</v>
      </c>
      <c r="G737" s="30" t="s">
        <v>89</v>
      </c>
      <c r="H737" s="30" t="s">
        <v>2</v>
      </c>
      <c r="I737" s="30"/>
      <c r="J737" s="33"/>
      <c r="K737" s="24">
        <f t="shared" si="42"/>
        <v>25.1</v>
      </c>
      <c r="M737" s="1"/>
      <c r="N737" s="1"/>
      <c r="O737" s="1"/>
      <c r="P737" s="1"/>
      <c r="Q737" s="1"/>
      <c r="R737" s="1"/>
      <c r="S737" s="1"/>
      <c r="T737" s="1"/>
      <c r="U737" s="1"/>
    </row>
    <row r="738" spans="1:21" s="6" customFormat="1" x14ac:dyDescent="0.25">
      <c r="A738" s="109"/>
      <c r="B738" s="28" t="s">
        <v>196</v>
      </c>
      <c r="C738" s="29">
        <v>947</v>
      </c>
      <c r="D738" s="30" t="s">
        <v>8</v>
      </c>
      <c r="E738" s="30" t="s">
        <v>7</v>
      </c>
      <c r="F738" s="30" t="s">
        <v>122</v>
      </c>
      <c r="G738" s="30" t="s">
        <v>89</v>
      </c>
      <c r="H738" s="30" t="s">
        <v>2</v>
      </c>
      <c r="I738" s="30" t="s">
        <v>195</v>
      </c>
      <c r="J738" s="33"/>
      <c r="K738" s="24">
        <f>SUM(K739)</f>
        <v>25.1</v>
      </c>
      <c r="M738" s="1"/>
      <c r="N738" s="1"/>
      <c r="O738" s="1"/>
      <c r="P738" s="1"/>
      <c r="Q738" s="1"/>
      <c r="R738" s="1"/>
      <c r="S738" s="1"/>
      <c r="T738" s="1"/>
      <c r="U738" s="1"/>
    </row>
    <row r="739" spans="1:21" s="6" customFormat="1" ht="31.2" x14ac:dyDescent="0.25">
      <c r="A739" s="109"/>
      <c r="B739" s="28" t="s">
        <v>117</v>
      </c>
      <c r="C739" s="29">
        <v>947</v>
      </c>
      <c r="D739" s="30" t="s">
        <v>8</v>
      </c>
      <c r="E739" s="30" t="s">
        <v>7</v>
      </c>
      <c r="F739" s="30" t="s">
        <v>122</v>
      </c>
      <c r="G739" s="30" t="s">
        <v>89</v>
      </c>
      <c r="H739" s="30" t="s">
        <v>2</v>
      </c>
      <c r="I739" s="30" t="s">
        <v>195</v>
      </c>
      <c r="J739" s="33" t="s">
        <v>50</v>
      </c>
      <c r="K739" s="24">
        <v>25.1</v>
      </c>
      <c r="M739" s="1"/>
      <c r="N739" s="1"/>
      <c r="O739" s="1"/>
      <c r="P739" s="1"/>
      <c r="Q739" s="1"/>
      <c r="R739" s="1"/>
      <c r="S739" s="1"/>
      <c r="T739" s="1"/>
      <c r="U739" s="1"/>
    </row>
    <row r="740" spans="1:21" s="6" customFormat="1" ht="46.8" x14ac:dyDescent="0.25">
      <c r="A740" s="109" t="s">
        <v>91</v>
      </c>
      <c r="B740" s="57" t="s">
        <v>366</v>
      </c>
      <c r="C740" s="33" t="s">
        <v>44</v>
      </c>
      <c r="D740" s="30"/>
      <c r="E740" s="30"/>
      <c r="F740" s="30"/>
      <c r="G740" s="30"/>
      <c r="H740" s="30"/>
      <c r="I740" s="30"/>
      <c r="J740" s="30"/>
      <c r="K740" s="24">
        <f>SUM(K751+K741)</f>
        <v>63694</v>
      </c>
      <c r="M740" s="1"/>
      <c r="N740" s="1"/>
      <c r="O740" s="1"/>
      <c r="P740" s="1"/>
      <c r="Q740" s="1"/>
      <c r="R740" s="1"/>
      <c r="S740" s="1"/>
      <c r="T740" s="1"/>
      <c r="U740" s="1"/>
    </row>
    <row r="741" spans="1:21" s="6" customFormat="1" x14ac:dyDescent="0.25">
      <c r="A741" s="109"/>
      <c r="B741" s="62" t="s">
        <v>18</v>
      </c>
      <c r="C741" s="29">
        <v>953</v>
      </c>
      <c r="D741" s="30" t="s">
        <v>8</v>
      </c>
      <c r="E741" s="30"/>
      <c r="F741" s="30"/>
      <c r="G741" s="31"/>
      <c r="H741" s="30"/>
      <c r="I741" s="30"/>
      <c r="J741" s="30"/>
      <c r="K741" s="24">
        <f>SUM(K742)</f>
        <v>222.7</v>
      </c>
      <c r="M741" s="1"/>
      <c r="N741" s="1"/>
      <c r="O741" s="1"/>
      <c r="P741" s="1"/>
      <c r="Q741" s="1"/>
      <c r="R741" s="1"/>
      <c r="S741" s="1"/>
      <c r="T741" s="1"/>
      <c r="U741" s="1"/>
    </row>
    <row r="742" spans="1:21" s="6" customFormat="1" x14ac:dyDescent="0.25">
      <c r="A742" s="109"/>
      <c r="B742" s="62" t="s">
        <v>26</v>
      </c>
      <c r="C742" s="29">
        <v>953</v>
      </c>
      <c r="D742" s="30" t="s">
        <v>8</v>
      </c>
      <c r="E742" s="30" t="s">
        <v>23</v>
      </c>
      <c r="F742" s="30"/>
      <c r="G742" s="31"/>
      <c r="H742" s="30"/>
      <c r="I742" s="30"/>
      <c r="J742" s="30"/>
      <c r="K742" s="24">
        <f t="shared" ref="K742" si="43">K743</f>
        <v>222.7</v>
      </c>
      <c r="M742" s="1"/>
      <c r="N742" s="1"/>
      <c r="O742" s="1"/>
      <c r="P742" s="1"/>
      <c r="Q742" s="1"/>
      <c r="R742" s="1"/>
      <c r="S742" s="1"/>
      <c r="T742" s="1"/>
      <c r="U742" s="1"/>
    </row>
    <row r="743" spans="1:21" s="6" customFormat="1" ht="31.2" x14ac:dyDescent="0.25">
      <c r="A743" s="109"/>
      <c r="B743" s="39" t="s">
        <v>336</v>
      </c>
      <c r="C743" s="29">
        <v>953</v>
      </c>
      <c r="D743" s="30" t="s">
        <v>8</v>
      </c>
      <c r="E743" s="30" t="s">
        <v>23</v>
      </c>
      <c r="F743" s="30" t="s">
        <v>21</v>
      </c>
      <c r="G743" s="30"/>
      <c r="H743" s="30"/>
      <c r="I743" s="30"/>
      <c r="J743" s="30"/>
      <c r="K743" s="24">
        <f>K744</f>
        <v>222.7</v>
      </c>
      <c r="M743" s="1"/>
      <c r="N743" s="1"/>
      <c r="O743" s="1"/>
      <c r="P743" s="1"/>
      <c r="Q743" s="1"/>
      <c r="R743" s="1"/>
      <c r="S743" s="1"/>
      <c r="T743" s="1"/>
      <c r="U743" s="1"/>
    </row>
    <row r="744" spans="1:21" s="6" customFormat="1" ht="31.2" x14ac:dyDescent="0.25">
      <c r="A744" s="109"/>
      <c r="B744" s="39" t="s">
        <v>337</v>
      </c>
      <c r="C744" s="29">
        <v>953</v>
      </c>
      <c r="D744" s="33" t="s">
        <v>8</v>
      </c>
      <c r="E744" s="33" t="s">
        <v>23</v>
      </c>
      <c r="F744" s="30" t="s">
        <v>21</v>
      </c>
      <c r="G744" s="31">
        <v>1</v>
      </c>
      <c r="H744" s="30"/>
      <c r="I744" s="30"/>
      <c r="J744" s="30"/>
      <c r="K744" s="24">
        <f>K745</f>
        <v>222.7</v>
      </c>
      <c r="M744" s="1"/>
      <c r="N744" s="1"/>
      <c r="O744" s="1"/>
      <c r="P744" s="1"/>
      <c r="Q744" s="1"/>
      <c r="R744" s="1"/>
      <c r="S744" s="1"/>
      <c r="T744" s="1"/>
      <c r="U744" s="1"/>
    </row>
    <row r="745" spans="1:21" s="6" customFormat="1" x14ac:dyDescent="0.25">
      <c r="A745" s="109"/>
      <c r="B745" s="39" t="s">
        <v>114</v>
      </c>
      <c r="C745" s="29">
        <v>953</v>
      </c>
      <c r="D745" s="33" t="s">
        <v>8</v>
      </c>
      <c r="E745" s="33" t="s">
        <v>23</v>
      </c>
      <c r="F745" s="30" t="s">
        <v>21</v>
      </c>
      <c r="G745" s="31">
        <v>1</v>
      </c>
      <c r="H745" s="30" t="s">
        <v>2</v>
      </c>
      <c r="I745" s="30"/>
      <c r="J745" s="30"/>
      <c r="K745" s="24">
        <f>K746+K749</f>
        <v>222.7</v>
      </c>
      <c r="M745" s="1"/>
      <c r="N745" s="1"/>
      <c r="O745" s="1"/>
      <c r="P745" s="1"/>
      <c r="Q745" s="1"/>
      <c r="R745" s="1"/>
      <c r="S745" s="1"/>
      <c r="T745" s="1"/>
      <c r="U745" s="1"/>
    </row>
    <row r="746" spans="1:21" s="6" customFormat="1" ht="78" x14ac:dyDescent="0.25">
      <c r="A746" s="109"/>
      <c r="B746" s="63" t="s">
        <v>127</v>
      </c>
      <c r="C746" s="29">
        <v>953</v>
      </c>
      <c r="D746" s="30" t="s">
        <v>8</v>
      </c>
      <c r="E746" s="30" t="s">
        <v>23</v>
      </c>
      <c r="F746" s="30" t="s">
        <v>21</v>
      </c>
      <c r="G746" s="31">
        <v>1</v>
      </c>
      <c r="H746" s="30" t="s">
        <v>2</v>
      </c>
      <c r="I746" s="30" t="s">
        <v>206</v>
      </c>
      <c r="J746" s="33"/>
      <c r="K746" s="24">
        <f t="shared" ref="K746" si="44">SUM(K747:K748)</f>
        <v>72.7</v>
      </c>
      <c r="M746" s="1"/>
      <c r="N746" s="1"/>
      <c r="O746" s="1"/>
      <c r="P746" s="1"/>
      <c r="Q746" s="1"/>
      <c r="R746" s="1"/>
      <c r="S746" s="1"/>
      <c r="T746" s="1"/>
      <c r="U746" s="1"/>
    </row>
    <row r="747" spans="1:21" s="6" customFormat="1" ht="31.2" x14ac:dyDescent="0.25">
      <c r="A747" s="109"/>
      <c r="B747" s="28" t="s">
        <v>117</v>
      </c>
      <c r="C747" s="29">
        <v>953</v>
      </c>
      <c r="D747" s="30" t="s">
        <v>8</v>
      </c>
      <c r="E747" s="30" t="s">
        <v>23</v>
      </c>
      <c r="F747" s="30" t="s">
        <v>21</v>
      </c>
      <c r="G747" s="31">
        <v>1</v>
      </c>
      <c r="H747" s="30" t="s">
        <v>2</v>
      </c>
      <c r="I747" s="30" t="s">
        <v>206</v>
      </c>
      <c r="J747" s="33" t="s">
        <v>50</v>
      </c>
      <c r="K747" s="24">
        <v>72.7</v>
      </c>
      <c r="M747" s="1"/>
      <c r="N747" s="1"/>
      <c r="O747" s="1"/>
      <c r="P747" s="1"/>
      <c r="Q747" s="1"/>
      <c r="R747" s="1"/>
      <c r="S747" s="1"/>
      <c r="T747" s="1"/>
      <c r="U747" s="1"/>
    </row>
    <row r="748" spans="1:21" s="6" customFormat="1" x14ac:dyDescent="0.25">
      <c r="A748" s="109"/>
      <c r="B748" s="37" t="s">
        <v>56</v>
      </c>
      <c r="C748" s="29">
        <v>953</v>
      </c>
      <c r="D748" s="30" t="s">
        <v>8</v>
      </c>
      <c r="E748" s="30" t="s">
        <v>23</v>
      </c>
      <c r="F748" s="30" t="s">
        <v>21</v>
      </c>
      <c r="G748" s="31">
        <v>1</v>
      </c>
      <c r="H748" s="30" t="s">
        <v>2</v>
      </c>
      <c r="I748" s="30" t="s">
        <v>206</v>
      </c>
      <c r="J748" s="33" t="s">
        <v>57</v>
      </c>
      <c r="K748" s="24"/>
      <c r="M748" s="1"/>
      <c r="N748" s="1"/>
      <c r="O748" s="1"/>
      <c r="P748" s="1"/>
      <c r="Q748" s="1"/>
      <c r="R748" s="1"/>
      <c r="S748" s="1"/>
      <c r="T748" s="1"/>
      <c r="U748" s="1"/>
    </row>
    <row r="749" spans="1:21" s="6" customFormat="1" ht="31.2" x14ac:dyDescent="0.25">
      <c r="A749" s="109"/>
      <c r="B749" s="37" t="s">
        <v>349</v>
      </c>
      <c r="C749" s="29">
        <v>953</v>
      </c>
      <c r="D749" s="30" t="s">
        <v>8</v>
      </c>
      <c r="E749" s="30" t="s">
        <v>23</v>
      </c>
      <c r="F749" s="30" t="s">
        <v>21</v>
      </c>
      <c r="G749" s="31">
        <v>1</v>
      </c>
      <c r="H749" s="30" t="s">
        <v>2</v>
      </c>
      <c r="I749" s="30" t="s">
        <v>167</v>
      </c>
      <c r="J749" s="33"/>
      <c r="K749" s="24">
        <f>SUM(K750)</f>
        <v>150</v>
      </c>
      <c r="M749" s="1"/>
      <c r="N749" s="1"/>
      <c r="O749" s="1"/>
      <c r="P749" s="1"/>
      <c r="Q749" s="1"/>
      <c r="R749" s="1"/>
      <c r="S749" s="1"/>
      <c r="T749" s="1"/>
      <c r="U749" s="1"/>
    </row>
    <row r="750" spans="1:21" s="6" customFormat="1" ht="31.2" x14ac:dyDescent="0.25">
      <c r="A750" s="109"/>
      <c r="B750" s="28" t="s">
        <v>117</v>
      </c>
      <c r="C750" s="29">
        <v>953</v>
      </c>
      <c r="D750" s="30" t="s">
        <v>8</v>
      </c>
      <c r="E750" s="30" t="s">
        <v>23</v>
      </c>
      <c r="F750" s="30" t="s">
        <v>21</v>
      </c>
      <c r="G750" s="31">
        <v>1</v>
      </c>
      <c r="H750" s="30" t="s">
        <v>2</v>
      </c>
      <c r="I750" s="30" t="s">
        <v>167</v>
      </c>
      <c r="J750" s="33" t="s">
        <v>50</v>
      </c>
      <c r="K750" s="24">
        <v>150</v>
      </c>
      <c r="M750" s="1"/>
      <c r="N750" s="1"/>
      <c r="O750" s="1"/>
      <c r="P750" s="1"/>
      <c r="Q750" s="1"/>
      <c r="R750" s="1"/>
      <c r="S750" s="1"/>
      <c r="T750" s="1"/>
      <c r="U750" s="1"/>
    </row>
    <row r="751" spans="1:21" s="6" customFormat="1" x14ac:dyDescent="0.25">
      <c r="A751" s="109"/>
      <c r="B751" s="28" t="s">
        <v>20</v>
      </c>
      <c r="C751" s="29">
        <v>953</v>
      </c>
      <c r="D751" s="30" t="s">
        <v>21</v>
      </c>
      <c r="E751" s="33"/>
      <c r="F751" s="33"/>
      <c r="G751" s="29"/>
      <c r="H751" s="33"/>
      <c r="I751" s="33"/>
      <c r="J751" s="33"/>
      <c r="K751" s="24">
        <f>SUM(K752+K771)</f>
        <v>63471.3</v>
      </c>
      <c r="M751" s="1"/>
      <c r="N751" s="1"/>
      <c r="O751" s="1"/>
      <c r="P751" s="1"/>
      <c r="Q751" s="1"/>
      <c r="R751" s="1"/>
      <c r="S751" s="1"/>
      <c r="T751" s="1"/>
      <c r="U751" s="1"/>
    </row>
    <row r="752" spans="1:21" s="6" customFormat="1" x14ac:dyDescent="0.25">
      <c r="A752" s="109"/>
      <c r="B752" s="28" t="s">
        <v>27</v>
      </c>
      <c r="C752" s="29">
        <v>953</v>
      </c>
      <c r="D752" s="33" t="s">
        <v>21</v>
      </c>
      <c r="E752" s="33" t="s">
        <v>6</v>
      </c>
      <c r="F752" s="33"/>
      <c r="G752" s="29"/>
      <c r="H752" s="33"/>
      <c r="I752" s="33"/>
      <c r="J752" s="33"/>
      <c r="K752" s="24">
        <f>SUM(K753)</f>
        <v>49185.700000000004</v>
      </c>
      <c r="M752" s="1"/>
      <c r="N752" s="1"/>
      <c r="O752" s="1"/>
      <c r="P752" s="1"/>
      <c r="Q752" s="1"/>
      <c r="R752" s="1"/>
      <c r="S752" s="1"/>
      <c r="T752" s="1"/>
      <c r="U752" s="1"/>
    </row>
    <row r="753" spans="1:21" s="6" customFormat="1" ht="31.2" x14ac:dyDescent="0.25">
      <c r="A753" s="109"/>
      <c r="B753" s="39" t="s">
        <v>336</v>
      </c>
      <c r="C753" s="29">
        <v>953</v>
      </c>
      <c r="D753" s="33" t="s">
        <v>21</v>
      </c>
      <c r="E753" s="33" t="s">
        <v>6</v>
      </c>
      <c r="F753" s="33" t="s">
        <v>21</v>
      </c>
      <c r="G753" s="29"/>
      <c r="H753" s="33"/>
      <c r="I753" s="33"/>
      <c r="J753" s="33"/>
      <c r="K753" s="24">
        <f t="shared" ref="K753" si="45">SUM(K754)</f>
        <v>49185.700000000004</v>
      </c>
      <c r="M753" s="1"/>
      <c r="N753" s="1"/>
      <c r="O753" s="1"/>
      <c r="P753" s="1"/>
      <c r="Q753" s="1"/>
      <c r="R753" s="1"/>
      <c r="S753" s="1"/>
      <c r="T753" s="1"/>
      <c r="U753" s="1"/>
    </row>
    <row r="754" spans="1:21" s="6" customFormat="1" ht="31.2" x14ac:dyDescent="0.25">
      <c r="A754" s="109"/>
      <c r="B754" s="39" t="s">
        <v>337</v>
      </c>
      <c r="C754" s="29">
        <v>953</v>
      </c>
      <c r="D754" s="33" t="s">
        <v>21</v>
      </c>
      <c r="E754" s="33" t="s">
        <v>6</v>
      </c>
      <c r="F754" s="33" t="s">
        <v>21</v>
      </c>
      <c r="G754" s="29">
        <v>1</v>
      </c>
      <c r="H754" s="33"/>
      <c r="I754" s="33"/>
      <c r="J754" s="33"/>
      <c r="K754" s="24">
        <f>SUM(K755)</f>
        <v>49185.700000000004</v>
      </c>
      <c r="M754" s="1"/>
      <c r="N754" s="1"/>
      <c r="O754" s="1"/>
      <c r="P754" s="1"/>
      <c r="Q754" s="1"/>
      <c r="R754" s="1"/>
      <c r="S754" s="1"/>
      <c r="T754" s="1"/>
      <c r="U754" s="1"/>
    </row>
    <row r="755" spans="1:21" s="6" customFormat="1" x14ac:dyDescent="0.25">
      <c r="A755" s="109"/>
      <c r="B755" s="53" t="s">
        <v>114</v>
      </c>
      <c r="C755" s="29">
        <v>953</v>
      </c>
      <c r="D755" s="33" t="s">
        <v>21</v>
      </c>
      <c r="E755" s="33" t="s">
        <v>6</v>
      </c>
      <c r="F755" s="33" t="s">
        <v>21</v>
      </c>
      <c r="G755" s="29">
        <v>1</v>
      </c>
      <c r="H755" s="33" t="s">
        <v>2</v>
      </c>
      <c r="I755" s="33"/>
      <c r="J755" s="33"/>
      <c r="K755" s="24">
        <f>SUM(K756+K759+K762+K765+K767+K769)</f>
        <v>49185.700000000004</v>
      </c>
      <c r="M755" s="1"/>
      <c r="N755" s="1"/>
      <c r="O755" s="1"/>
      <c r="P755" s="1"/>
      <c r="Q755" s="1"/>
      <c r="R755" s="1"/>
      <c r="S755" s="1"/>
      <c r="T755" s="1"/>
      <c r="U755" s="1"/>
    </row>
    <row r="756" spans="1:21" s="6" customFormat="1" ht="66.75" customHeight="1" x14ac:dyDescent="0.25">
      <c r="A756" s="109"/>
      <c r="B756" s="53" t="s">
        <v>173</v>
      </c>
      <c r="C756" s="29">
        <v>953</v>
      </c>
      <c r="D756" s="33" t="s">
        <v>21</v>
      </c>
      <c r="E756" s="33" t="s">
        <v>6</v>
      </c>
      <c r="F756" s="33" t="s">
        <v>21</v>
      </c>
      <c r="G756" s="29">
        <v>1</v>
      </c>
      <c r="H756" s="33" t="s">
        <v>2</v>
      </c>
      <c r="I756" s="33" t="s">
        <v>207</v>
      </c>
      <c r="J756" s="33"/>
      <c r="K756" s="24">
        <f>SUM(K757:K758)</f>
        <v>32907.300000000003</v>
      </c>
      <c r="M756" s="1"/>
      <c r="N756" s="1"/>
      <c r="O756" s="1"/>
      <c r="P756" s="1"/>
      <c r="Q756" s="1"/>
      <c r="R756" s="1"/>
      <c r="S756" s="1"/>
      <c r="T756" s="1"/>
      <c r="U756" s="1"/>
    </row>
    <row r="757" spans="1:21" s="6" customFormat="1" ht="31.2" x14ac:dyDescent="0.25">
      <c r="A757" s="109"/>
      <c r="B757" s="28" t="s">
        <v>117</v>
      </c>
      <c r="C757" s="29">
        <v>953</v>
      </c>
      <c r="D757" s="33" t="s">
        <v>21</v>
      </c>
      <c r="E757" s="33" t="s">
        <v>6</v>
      </c>
      <c r="F757" s="33" t="s">
        <v>21</v>
      </c>
      <c r="G757" s="29">
        <v>1</v>
      </c>
      <c r="H757" s="33" t="s">
        <v>2</v>
      </c>
      <c r="I757" s="33" t="s">
        <v>207</v>
      </c>
      <c r="J757" s="33" t="s">
        <v>50</v>
      </c>
      <c r="K757" s="24">
        <v>310</v>
      </c>
      <c r="M757" s="1"/>
      <c r="N757" s="1"/>
      <c r="O757" s="1"/>
      <c r="P757" s="1"/>
      <c r="Q757" s="1"/>
      <c r="R757" s="1"/>
      <c r="S757" s="1"/>
      <c r="T757" s="1"/>
      <c r="U757" s="1"/>
    </row>
    <row r="758" spans="1:21" s="6" customFormat="1" x14ac:dyDescent="0.25">
      <c r="A758" s="109"/>
      <c r="B758" s="28" t="s">
        <v>56</v>
      </c>
      <c r="C758" s="29">
        <v>953</v>
      </c>
      <c r="D758" s="33" t="s">
        <v>21</v>
      </c>
      <c r="E758" s="33" t="s">
        <v>6</v>
      </c>
      <c r="F758" s="33" t="s">
        <v>21</v>
      </c>
      <c r="G758" s="29">
        <v>1</v>
      </c>
      <c r="H758" s="33" t="s">
        <v>2</v>
      </c>
      <c r="I758" s="33" t="s">
        <v>207</v>
      </c>
      <c r="J758" s="33" t="s">
        <v>57</v>
      </c>
      <c r="K758" s="24">
        <v>32597.3</v>
      </c>
      <c r="M758" s="1"/>
      <c r="N758" s="1"/>
      <c r="O758" s="1"/>
      <c r="P758" s="1"/>
      <c r="Q758" s="1"/>
      <c r="R758" s="1"/>
      <c r="S758" s="1"/>
      <c r="T758" s="1"/>
      <c r="U758" s="1"/>
    </row>
    <row r="759" spans="1:21" s="6" customFormat="1" ht="46.8" x14ac:dyDescent="0.25">
      <c r="A759" s="109"/>
      <c r="B759" s="63" t="s">
        <v>215</v>
      </c>
      <c r="C759" s="29">
        <v>953</v>
      </c>
      <c r="D759" s="33" t="s">
        <v>21</v>
      </c>
      <c r="E759" s="33" t="s">
        <v>6</v>
      </c>
      <c r="F759" s="30" t="s">
        <v>21</v>
      </c>
      <c r="G759" s="29">
        <v>1</v>
      </c>
      <c r="H759" s="30" t="s">
        <v>2</v>
      </c>
      <c r="I759" s="30" t="s">
        <v>214</v>
      </c>
      <c r="J759" s="30"/>
      <c r="K759" s="24">
        <f>SUM(K760:K761)</f>
        <v>0</v>
      </c>
      <c r="M759" s="1"/>
      <c r="N759" s="1"/>
      <c r="O759" s="1"/>
      <c r="P759" s="1"/>
      <c r="Q759" s="1"/>
      <c r="R759" s="1"/>
      <c r="S759" s="1"/>
      <c r="T759" s="1"/>
      <c r="U759" s="1"/>
    </row>
    <row r="760" spans="1:21" s="6" customFormat="1" ht="31.2" x14ac:dyDescent="0.25">
      <c r="A760" s="109"/>
      <c r="B760" s="28" t="s">
        <v>117</v>
      </c>
      <c r="C760" s="29">
        <v>953</v>
      </c>
      <c r="D760" s="33" t="s">
        <v>21</v>
      </c>
      <c r="E760" s="33" t="s">
        <v>6</v>
      </c>
      <c r="F760" s="30" t="s">
        <v>21</v>
      </c>
      <c r="G760" s="29">
        <v>1</v>
      </c>
      <c r="H760" s="30" t="s">
        <v>2</v>
      </c>
      <c r="I760" s="30" t="s">
        <v>214</v>
      </c>
      <c r="J760" s="30" t="s">
        <v>50</v>
      </c>
      <c r="K760" s="24"/>
      <c r="M760" s="1"/>
      <c r="N760" s="1"/>
      <c r="O760" s="1"/>
      <c r="P760" s="1"/>
      <c r="Q760" s="1"/>
      <c r="R760" s="1"/>
      <c r="S760" s="1"/>
      <c r="T760" s="1"/>
      <c r="U760" s="1"/>
    </row>
    <row r="761" spans="1:21" s="6" customFormat="1" x14ac:dyDescent="0.25">
      <c r="A761" s="109"/>
      <c r="B761" s="28" t="s">
        <v>56</v>
      </c>
      <c r="C761" s="29">
        <v>953</v>
      </c>
      <c r="D761" s="33" t="s">
        <v>21</v>
      </c>
      <c r="E761" s="33" t="s">
        <v>6</v>
      </c>
      <c r="F761" s="30" t="s">
        <v>21</v>
      </c>
      <c r="G761" s="29">
        <v>1</v>
      </c>
      <c r="H761" s="30" t="s">
        <v>2</v>
      </c>
      <c r="I761" s="30" t="s">
        <v>214</v>
      </c>
      <c r="J761" s="30" t="s">
        <v>57</v>
      </c>
      <c r="K761" s="24"/>
      <c r="M761" s="1"/>
      <c r="N761" s="1"/>
      <c r="O761" s="1"/>
      <c r="P761" s="1"/>
      <c r="Q761" s="1"/>
      <c r="R761" s="1"/>
      <c r="S761" s="1"/>
      <c r="T761" s="1"/>
      <c r="U761" s="1"/>
    </row>
    <row r="762" spans="1:21" s="6" customFormat="1" ht="46.8" x14ac:dyDescent="0.25">
      <c r="A762" s="109"/>
      <c r="B762" s="37" t="s">
        <v>174</v>
      </c>
      <c r="C762" s="29">
        <v>953</v>
      </c>
      <c r="D762" s="33" t="s">
        <v>21</v>
      </c>
      <c r="E762" s="33" t="s">
        <v>6</v>
      </c>
      <c r="F762" s="33" t="s">
        <v>21</v>
      </c>
      <c r="G762" s="29">
        <v>1</v>
      </c>
      <c r="H762" s="33" t="s">
        <v>2</v>
      </c>
      <c r="I762" s="33" t="s">
        <v>208</v>
      </c>
      <c r="J762" s="33"/>
      <c r="K762" s="24">
        <f>SUM(K763:K764)</f>
        <v>16278.4</v>
      </c>
      <c r="M762" s="1"/>
      <c r="N762" s="1"/>
      <c r="O762" s="1"/>
      <c r="P762" s="1"/>
      <c r="Q762" s="1"/>
      <c r="R762" s="1"/>
      <c r="S762" s="1"/>
      <c r="T762" s="1"/>
      <c r="U762" s="1"/>
    </row>
    <row r="763" spans="1:21" s="6" customFormat="1" ht="31.2" x14ac:dyDescent="0.25">
      <c r="A763" s="109"/>
      <c r="B763" s="28" t="s">
        <v>117</v>
      </c>
      <c r="C763" s="29">
        <v>953</v>
      </c>
      <c r="D763" s="33" t="s">
        <v>21</v>
      </c>
      <c r="E763" s="33" t="s">
        <v>6</v>
      </c>
      <c r="F763" s="33" t="s">
        <v>21</v>
      </c>
      <c r="G763" s="29">
        <v>1</v>
      </c>
      <c r="H763" s="33" t="s">
        <v>2</v>
      </c>
      <c r="I763" s="33" t="s">
        <v>208</v>
      </c>
      <c r="J763" s="33" t="s">
        <v>50</v>
      </c>
      <c r="K763" s="24">
        <v>200</v>
      </c>
      <c r="M763" s="1"/>
      <c r="N763" s="1"/>
      <c r="O763" s="1"/>
      <c r="P763" s="1"/>
      <c r="Q763" s="1"/>
      <c r="R763" s="1"/>
      <c r="S763" s="1"/>
      <c r="T763" s="1"/>
      <c r="U763" s="1"/>
    </row>
    <row r="764" spans="1:21" s="6" customFormat="1" x14ac:dyDescent="0.25">
      <c r="A764" s="109"/>
      <c r="B764" s="28" t="s">
        <v>56</v>
      </c>
      <c r="C764" s="29">
        <v>953</v>
      </c>
      <c r="D764" s="33" t="s">
        <v>21</v>
      </c>
      <c r="E764" s="33" t="s">
        <v>6</v>
      </c>
      <c r="F764" s="33" t="s">
        <v>21</v>
      </c>
      <c r="G764" s="29">
        <v>1</v>
      </c>
      <c r="H764" s="33" t="s">
        <v>2</v>
      </c>
      <c r="I764" s="33" t="s">
        <v>208</v>
      </c>
      <c r="J764" s="33" t="s">
        <v>57</v>
      </c>
      <c r="K764" s="24">
        <v>16078.4</v>
      </c>
      <c r="M764" s="1"/>
      <c r="N764" s="1"/>
      <c r="O764" s="1"/>
      <c r="P764" s="1"/>
      <c r="Q764" s="1"/>
      <c r="R764" s="1"/>
      <c r="S764" s="1"/>
      <c r="T764" s="1"/>
      <c r="U764" s="1"/>
    </row>
    <row r="765" spans="1:21" s="6" customFormat="1" ht="46.8" x14ac:dyDescent="0.25">
      <c r="A765" s="109"/>
      <c r="B765" s="63" t="s">
        <v>217</v>
      </c>
      <c r="C765" s="29">
        <v>953</v>
      </c>
      <c r="D765" s="33" t="s">
        <v>21</v>
      </c>
      <c r="E765" s="33" t="s">
        <v>6</v>
      </c>
      <c r="F765" s="30" t="s">
        <v>21</v>
      </c>
      <c r="G765" s="29">
        <v>1</v>
      </c>
      <c r="H765" s="30" t="s">
        <v>2</v>
      </c>
      <c r="I765" s="30" t="s">
        <v>216</v>
      </c>
      <c r="J765" s="30"/>
      <c r="K765" s="24">
        <f>K766</f>
        <v>0</v>
      </c>
      <c r="M765" s="1"/>
      <c r="N765" s="1"/>
      <c r="O765" s="1"/>
      <c r="P765" s="1"/>
      <c r="Q765" s="1"/>
      <c r="R765" s="1"/>
      <c r="S765" s="1"/>
      <c r="T765" s="1"/>
      <c r="U765" s="1"/>
    </row>
    <row r="766" spans="1:21" s="6" customFormat="1" x14ac:dyDescent="0.25">
      <c r="A766" s="109"/>
      <c r="B766" s="28" t="s">
        <v>56</v>
      </c>
      <c r="C766" s="29">
        <v>953</v>
      </c>
      <c r="D766" s="33" t="s">
        <v>21</v>
      </c>
      <c r="E766" s="33" t="s">
        <v>6</v>
      </c>
      <c r="F766" s="30" t="s">
        <v>21</v>
      </c>
      <c r="G766" s="29">
        <v>1</v>
      </c>
      <c r="H766" s="30" t="s">
        <v>2</v>
      </c>
      <c r="I766" s="30" t="s">
        <v>216</v>
      </c>
      <c r="J766" s="30" t="s">
        <v>57</v>
      </c>
      <c r="K766" s="24"/>
      <c r="M766" s="1"/>
      <c r="N766" s="1"/>
      <c r="O766" s="1"/>
      <c r="P766" s="1"/>
      <c r="Q766" s="1"/>
      <c r="R766" s="1"/>
      <c r="S766" s="1"/>
      <c r="T766" s="1"/>
      <c r="U766" s="1"/>
    </row>
    <row r="767" spans="1:21" s="6" customFormat="1" ht="140.4" x14ac:dyDescent="0.25">
      <c r="A767" s="109"/>
      <c r="B767" s="49" t="s">
        <v>227</v>
      </c>
      <c r="C767" s="29">
        <v>953</v>
      </c>
      <c r="D767" s="33" t="s">
        <v>21</v>
      </c>
      <c r="E767" s="33" t="s">
        <v>6</v>
      </c>
      <c r="F767" s="30" t="s">
        <v>21</v>
      </c>
      <c r="G767" s="29">
        <v>1</v>
      </c>
      <c r="H767" s="30" t="s">
        <v>2</v>
      </c>
      <c r="I767" s="30" t="s">
        <v>228</v>
      </c>
      <c r="J767" s="30"/>
      <c r="K767" s="24">
        <f>SUM(K768)</f>
        <v>0</v>
      </c>
      <c r="M767" s="1"/>
      <c r="N767" s="1"/>
      <c r="O767" s="1"/>
      <c r="P767" s="1"/>
      <c r="Q767" s="1"/>
      <c r="R767" s="1"/>
      <c r="S767" s="1"/>
      <c r="T767" s="1"/>
      <c r="U767" s="1"/>
    </row>
    <row r="768" spans="1:21" s="6" customFormat="1" x14ac:dyDescent="0.25">
      <c r="A768" s="109"/>
      <c r="B768" s="49" t="s">
        <v>56</v>
      </c>
      <c r="C768" s="29">
        <v>953</v>
      </c>
      <c r="D768" s="33" t="s">
        <v>21</v>
      </c>
      <c r="E768" s="33" t="s">
        <v>6</v>
      </c>
      <c r="F768" s="30" t="s">
        <v>21</v>
      </c>
      <c r="G768" s="29">
        <v>1</v>
      </c>
      <c r="H768" s="30" t="s">
        <v>2</v>
      </c>
      <c r="I768" s="30" t="s">
        <v>228</v>
      </c>
      <c r="J768" s="30" t="s">
        <v>57</v>
      </c>
      <c r="K768" s="24"/>
      <c r="M768" s="1"/>
      <c r="N768" s="1"/>
      <c r="O768" s="1"/>
      <c r="P768" s="1"/>
      <c r="Q768" s="1"/>
      <c r="R768" s="1"/>
      <c r="S768" s="1"/>
      <c r="T768" s="1"/>
      <c r="U768" s="1"/>
    </row>
    <row r="769" spans="1:21" s="6" customFormat="1" ht="93.6" x14ac:dyDescent="0.25">
      <c r="A769" s="109"/>
      <c r="B769" s="63" t="s">
        <v>219</v>
      </c>
      <c r="C769" s="29">
        <v>953</v>
      </c>
      <c r="D769" s="33" t="s">
        <v>21</v>
      </c>
      <c r="E769" s="33" t="s">
        <v>6</v>
      </c>
      <c r="F769" s="30" t="s">
        <v>21</v>
      </c>
      <c r="G769" s="29">
        <v>1</v>
      </c>
      <c r="H769" s="30" t="s">
        <v>2</v>
      </c>
      <c r="I769" s="30" t="s">
        <v>218</v>
      </c>
      <c r="J769" s="30"/>
      <c r="K769" s="24">
        <f>K770</f>
        <v>0</v>
      </c>
      <c r="M769" s="1"/>
      <c r="N769" s="1"/>
      <c r="O769" s="1"/>
      <c r="P769" s="1"/>
      <c r="Q769" s="1"/>
      <c r="R769" s="1"/>
      <c r="S769" s="1"/>
      <c r="T769" s="1"/>
      <c r="U769" s="1"/>
    </row>
    <row r="770" spans="1:21" s="6" customFormat="1" x14ac:dyDescent="0.25">
      <c r="A770" s="109"/>
      <c r="B770" s="28" t="s">
        <v>56</v>
      </c>
      <c r="C770" s="29">
        <v>953</v>
      </c>
      <c r="D770" s="33" t="s">
        <v>21</v>
      </c>
      <c r="E770" s="33" t="s">
        <v>6</v>
      </c>
      <c r="F770" s="30" t="s">
        <v>21</v>
      </c>
      <c r="G770" s="29">
        <v>1</v>
      </c>
      <c r="H770" s="30" t="s">
        <v>2</v>
      </c>
      <c r="I770" s="30" t="s">
        <v>218</v>
      </c>
      <c r="J770" s="30" t="s">
        <v>57</v>
      </c>
      <c r="K770" s="24"/>
      <c r="M770" s="1"/>
      <c r="N770" s="1"/>
      <c r="O770" s="1"/>
      <c r="P770" s="1"/>
      <c r="Q770" s="1"/>
      <c r="R770" s="1"/>
      <c r="S770" s="1"/>
      <c r="T770" s="1"/>
      <c r="U770" s="1"/>
    </row>
    <row r="771" spans="1:21" s="6" customFormat="1" x14ac:dyDescent="0.25">
      <c r="A771" s="109"/>
      <c r="B771" s="28" t="s">
        <v>64</v>
      </c>
      <c r="C771" s="29">
        <v>953</v>
      </c>
      <c r="D771" s="33" t="s">
        <v>21</v>
      </c>
      <c r="E771" s="33" t="s">
        <v>28</v>
      </c>
      <c r="F771" s="33"/>
      <c r="G771" s="29"/>
      <c r="H771" s="33"/>
      <c r="I771" s="33"/>
      <c r="J771" s="33"/>
      <c r="K771" s="24">
        <f t="shared" ref="K771:K773" si="46">SUM(K772)</f>
        <v>14285.6</v>
      </c>
      <c r="M771" s="1"/>
      <c r="N771" s="1"/>
      <c r="O771" s="1"/>
      <c r="P771" s="1"/>
      <c r="Q771" s="1"/>
      <c r="R771" s="1"/>
      <c r="S771" s="1"/>
      <c r="T771" s="1"/>
      <c r="U771" s="1"/>
    </row>
    <row r="772" spans="1:21" s="6" customFormat="1" ht="31.2" x14ac:dyDescent="0.25">
      <c r="A772" s="109"/>
      <c r="B772" s="39" t="s">
        <v>336</v>
      </c>
      <c r="C772" s="29">
        <v>953</v>
      </c>
      <c r="D772" s="33" t="s">
        <v>21</v>
      </c>
      <c r="E772" s="33" t="s">
        <v>28</v>
      </c>
      <c r="F772" s="33" t="s">
        <v>21</v>
      </c>
      <c r="G772" s="29"/>
      <c r="H772" s="33"/>
      <c r="I772" s="33"/>
      <c r="J772" s="33"/>
      <c r="K772" s="24">
        <f t="shared" si="46"/>
        <v>14285.6</v>
      </c>
      <c r="M772" s="1"/>
      <c r="N772" s="1"/>
      <c r="O772" s="1"/>
      <c r="P772" s="1"/>
      <c r="Q772" s="1"/>
      <c r="R772" s="1"/>
      <c r="S772" s="1"/>
      <c r="T772" s="1"/>
      <c r="U772" s="1"/>
    </row>
    <row r="773" spans="1:21" s="6" customFormat="1" ht="31.2" x14ac:dyDescent="0.25">
      <c r="A773" s="109"/>
      <c r="B773" s="39" t="s">
        <v>337</v>
      </c>
      <c r="C773" s="29">
        <v>953</v>
      </c>
      <c r="D773" s="33" t="s">
        <v>21</v>
      </c>
      <c r="E773" s="33" t="s">
        <v>28</v>
      </c>
      <c r="F773" s="33" t="s">
        <v>21</v>
      </c>
      <c r="G773" s="29">
        <v>1</v>
      </c>
      <c r="H773" s="33"/>
      <c r="I773" s="33"/>
      <c r="J773" s="33"/>
      <c r="K773" s="24">
        <f t="shared" si="46"/>
        <v>14285.6</v>
      </c>
      <c r="M773" s="1"/>
      <c r="N773" s="1"/>
      <c r="O773" s="1"/>
      <c r="P773" s="1"/>
      <c r="Q773" s="1"/>
      <c r="R773" s="1"/>
      <c r="S773" s="1"/>
      <c r="T773" s="1"/>
      <c r="U773" s="1"/>
    </row>
    <row r="774" spans="1:21" s="6" customFormat="1" x14ac:dyDescent="0.25">
      <c r="A774" s="109"/>
      <c r="B774" s="28" t="s">
        <v>114</v>
      </c>
      <c r="C774" s="29">
        <v>953</v>
      </c>
      <c r="D774" s="33" t="s">
        <v>21</v>
      </c>
      <c r="E774" s="33" t="s">
        <v>28</v>
      </c>
      <c r="F774" s="33" t="s">
        <v>21</v>
      </c>
      <c r="G774" s="29">
        <v>1</v>
      </c>
      <c r="H774" s="33" t="s">
        <v>2</v>
      </c>
      <c r="I774" s="33"/>
      <c r="J774" s="33"/>
      <c r="K774" s="24">
        <f>SUM(K781+K778+K775)</f>
        <v>14285.6</v>
      </c>
      <c r="M774" s="1"/>
      <c r="N774" s="1"/>
      <c r="O774" s="1"/>
      <c r="P774" s="1"/>
      <c r="Q774" s="1"/>
      <c r="R774" s="1"/>
      <c r="S774" s="1"/>
      <c r="T774" s="1"/>
      <c r="U774" s="1"/>
    </row>
    <row r="775" spans="1:21" s="6" customFormat="1" ht="124.8" x14ac:dyDescent="0.25">
      <c r="A775" s="109"/>
      <c r="B775" s="55" t="s">
        <v>176</v>
      </c>
      <c r="C775" s="29">
        <v>953</v>
      </c>
      <c r="D775" s="33" t="s">
        <v>21</v>
      </c>
      <c r="E775" s="33" t="s">
        <v>28</v>
      </c>
      <c r="F775" s="33" t="s">
        <v>21</v>
      </c>
      <c r="G775" s="29">
        <v>1</v>
      </c>
      <c r="H775" s="33" t="s">
        <v>2</v>
      </c>
      <c r="I775" s="33" t="s">
        <v>212</v>
      </c>
      <c r="J775" s="33"/>
      <c r="K775" s="24">
        <f>SUM(K776:K777)</f>
        <v>1314.6000000000001</v>
      </c>
      <c r="M775" s="1"/>
      <c r="N775" s="1"/>
      <c r="O775" s="1"/>
      <c r="P775" s="1"/>
      <c r="Q775" s="1"/>
      <c r="R775" s="1"/>
      <c r="S775" s="1"/>
      <c r="T775" s="1"/>
      <c r="U775" s="1"/>
    </row>
    <row r="776" spans="1:21" s="6" customFormat="1" ht="46.8" x14ac:dyDescent="0.25">
      <c r="A776" s="109"/>
      <c r="B776" s="28" t="s">
        <v>116</v>
      </c>
      <c r="C776" s="29">
        <v>953</v>
      </c>
      <c r="D776" s="33" t="s">
        <v>21</v>
      </c>
      <c r="E776" s="33" t="s">
        <v>28</v>
      </c>
      <c r="F776" s="33" t="s">
        <v>21</v>
      </c>
      <c r="G776" s="29">
        <v>1</v>
      </c>
      <c r="H776" s="33" t="s">
        <v>2</v>
      </c>
      <c r="I776" s="33" t="s">
        <v>212</v>
      </c>
      <c r="J776" s="30" t="s">
        <v>49</v>
      </c>
      <c r="K776" s="24">
        <v>1146.2</v>
      </c>
      <c r="M776" s="1"/>
      <c r="N776" s="1"/>
      <c r="O776" s="1"/>
      <c r="P776" s="1"/>
      <c r="Q776" s="1"/>
      <c r="R776" s="1"/>
      <c r="S776" s="1"/>
      <c r="T776" s="1"/>
      <c r="U776" s="1"/>
    </row>
    <row r="777" spans="1:21" s="6" customFormat="1" ht="31.2" x14ac:dyDescent="0.25">
      <c r="A777" s="109"/>
      <c r="B777" s="28" t="s">
        <v>117</v>
      </c>
      <c r="C777" s="29">
        <v>953</v>
      </c>
      <c r="D777" s="33" t="s">
        <v>21</v>
      </c>
      <c r="E777" s="33" t="s">
        <v>28</v>
      </c>
      <c r="F777" s="33" t="s">
        <v>21</v>
      </c>
      <c r="G777" s="29">
        <v>1</v>
      </c>
      <c r="H777" s="33" t="s">
        <v>2</v>
      </c>
      <c r="I777" s="33" t="s">
        <v>212</v>
      </c>
      <c r="J777" s="30" t="s">
        <v>50</v>
      </c>
      <c r="K777" s="24">
        <v>168.4</v>
      </c>
      <c r="M777" s="1"/>
      <c r="N777" s="1"/>
      <c r="O777" s="1"/>
      <c r="P777" s="1"/>
      <c r="Q777" s="1"/>
      <c r="R777" s="1"/>
      <c r="S777" s="1"/>
      <c r="T777" s="1"/>
      <c r="U777" s="1"/>
    </row>
    <row r="778" spans="1:21" ht="46.8" x14ac:dyDescent="0.25">
      <c r="A778" s="109"/>
      <c r="B778" s="39" t="s">
        <v>211</v>
      </c>
      <c r="C778" s="29">
        <v>953</v>
      </c>
      <c r="D778" s="33" t="s">
        <v>21</v>
      </c>
      <c r="E778" s="33" t="s">
        <v>28</v>
      </c>
      <c r="F778" s="33" t="s">
        <v>21</v>
      </c>
      <c r="G778" s="29">
        <v>1</v>
      </c>
      <c r="H778" s="33" t="s">
        <v>2</v>
      </c>
      <c r="I778" s="33" t="s">
        <v>210</v>
      </c>
      <c r="J778" s="33"/>
      <c r="K778" s="24">
        <f>SUM(K779:K780)</f>
        <v>979.90000000000009</v>
      </c>
      <c r="L778" s="98"/>
      <c r="M778" s="99"/>
      <c r="N778" s="99"/>
    </row>
    <row r="779" spans="1:21" ht="46.8" x14ac:dyDescent="0.25">
      <c r="A779" s="109"/>
      <c r="B779" s="28" t="s">
        <v>116</v>
      </c>
      <c r="C779" s="29">
        <v>953</v>
      </c>
      <c r="D779" s="33" t="s">
        <v>21</v>
      </c>
      <c r="E779" s="33" t="s">
        <v>28</v>
      </c>
      <c r="F779" s="33" t="s">
        <v>21</v>
      </c>
      <c r="G779" s="29">
        <v>1</v>
      </c>
      <c r="H779" s="33" t="s">
        <v>2</v>
      </c>
      <c r="I779" s="33" t="s">
        <v>210</v>
      </c>
      <c r="J779" s="30" t="s">
        <v>49</v>
      </c>
      <c r="K779" s="24">
        <v>895.7</v>
      </c>
    </row>
    <row r="780" spans="1:21" ht="31.2" x14ac:dyDescent="0.25">
      <c r="A780" s="109"/>
      <c r="B780" s="28" t="s">
        <v>117</v>
      </c>
      <c r="C780" s="29">
        <v>953</v>
      </c>
      <c r="D780" s="33" t="s">
        <v>21</v>
      </c>
      <c r="E780" s="33" t="s">
        <v>28</v>
      </c>
      <c r="F780" s="33" t="s">
        <v>21</v>
      </c>
      <c r="G780" s="29">
        <v>1</v>
      </c>
      <c r="H780" s="33" t="s">
        <v>2</v>
      </c>
      <c r="I780" s="33" t="s">
        <v>210</v>
      </c>
      <c r="J780" s="30" t="s">
        <v>50</v>
      </c>
      <c r="K780" s="24">
        <v>84.2</v>
      </c>
    </row>
    <row r="781" spans="1:21" ht="46.8" x14ac:dyDescent="0.25">
      <c r="A781" s="109"/>
      <c r="B781" s="28" t="s">
        <v>175</v>
      </c>
      <c r="C781" s="29">
        <v>953</v>
      </c>
      <c r="D781" s="33" t="s">
        <v>21</v>
      </c>
      <c r="E781" s="33" t="s">
        <v>28</v>
      </c>
      <c r="F781" s="33" t="s">
        <v>21</v>
      </c>
      <c r="G781" s="29">
        <v>1</v>
      </c>
      <c r="H781" s="33" t="s">
        <v>2</v>
      </c>
      <c r="I781" s="33" t="s">
        <v>209</v>
      </c>
      <c r="J781" s="33"/>
      <c r="K781" s="24">
        <f>SUM(K782:K784)</f>
        <v>11991.1</v>
      </c>
    </row>
    <row r="782" spans="1:21" ht="46.8" x14ac:dyDescent="0.25">
      <c r="A782" s="109"/>
      <c r="B782" s="28" t="s">
        <v>116</v>
      </c>
      <c r="C782" s="29">
        <v>953</v>
      </c>
      <c r="D782" s="33" t="s">
        <v>21</v>
      </c>
      <c r="E782" s="33" t="s">
        <v>28</v>
      </c>
      <c r="F782" s="33" t="s">
        <v>21</v>
      </c>
      <c r="G782" s="29">
        <v>1</v>
      </c>
      <c r="H782" s="33" t="s">
        <v>2</v>
      </c>
      <c r="I782" s="33" t="s">
        <v>209</v>
      </c>
      <c r="J782" s="30" t="s">
        <v>49</v>
      </c>
      <c r="K782" s="24">
        <v>11064.9</v>
      </c>
    </row>
    <row r="783" spans="1:21" ht="31.2" x14ac:dyDescent="0.25">
      <c r="A783" s="109"/>
      <c r="B783" s="28" t="s">
        <v>117</v>
      </c>
      <c r="C783" s="29">
        <v>953</v>
      </c>
      <c r="D783" s="33" t="s">
        <v>21</v>
      </c>
      <c r="E783" s="33" t="s">
        <v>28</v>
      </c>
      <c r="F783" s="33" t="s">
        <v>21</v>
      </c>
      <c r="G783" s="29">
        <v>1</v>
      </c>
      <c r="H783" s="33" t="s">
        <v>2</v>
      </c>
      <c r="I783" s="33" t="s">
        <v>209</v>
      </c>
      <c r="J783" s="30" t="s">
        <v>50</v>
      </c>
      <c r="K783" s="24">
        <v>926.2</v>
      </c>
    </row>
    <row r="784" spans="1:21" x14ac:dyDescent="0.25">
      <c r="A784" s="109"/>
      <c r="B784" s="28" t="s">
        <v>51</v>
      </c>
      <c r="C784" s="29">
        <v>953</v>
      </c>
      <c r="D784" s="33" t="s">
        <v>21</v>
      </c>
      <c r="E784" s="33" t="s">
        <v>28</v>
      </c>
      <c r="F784" s="33" t="s">
        <v>21</v>
      </c>
      <c r="G784" s="29">
        <v>1</v>
      </c>
      <c r="H784" s="33" t="s">
        <v>2</v>
      </c>
      <c r="I784" s="33" t="s">
        <v>209</v>
      </c>
      <c r="J784" s="30" t="s">
        <v>52</v>
      </c>
      <c r="K784" s="24"/>
    </row>
    <row r="785" spans="1:21" x14ac:dyDescent="0.25">
      <c r="A785" s="33" t="s">
        <v>88</v>
      </c>
      <c r="B785" s="28" t="s">
        <v>358</v>
      </c>
      <c r="C785" s="33" t="s">
        <v>359</v>
      </c>
      <c r="D785" s="33" t="s">
        <v>77</v>
      </c>
      <c r="E785" s="33" t="s">
        <v>77</v>
      </c>
      <c r="F785" s="33" t="s">
        <v>77</v>
      </c>
      <c r="G785" s="29">
        <v>0</v>
      </c>
      <c r="H785" s="33" t="s">
        <v>77</v>
      </c>
      <c r="I785" s="33" t="s">
        <v>78</v>
      </c>
      <c r="J785" s="30" t="s">
        <v>359</v>
      </c>
      <c r="K785" s="64">
        <f>82672.4-0.1</f>
        <v>82672.299999999988</v>
      </c>
    </row>
    <row r="786" spans="1:21" ht="18" x14ac:dyDescent="0.25">
      <c r="A786" s="65"/>
      <c r="K786" s="79" t="s">
        <v>395</v>
      </c>
    </row>
    <row r="787" spans="1:21" ht="18" x14ac:dyDescent="0.35">
      <c r="A787" s="65"/>
      <c r="K787" s="66"/>
    </row>
    <row r="788" spans="1:21" ht="18" x14ac:dyDescent="0.35">
      <c r="A788" s="65"/>
      <c r="K788" s="66"/>
    </row>
    <row r="789" spans="1:21" ht="18" x14ac:dyDescent="0.35">
      <c r="A789" s="118" t="s">
        <v>241</v>
      </c>
      <c r="B789" s="119"/>
      <c r="C789" s="12"/>
      <c r="F789" s="67"/>
      <c r="G789" s="68"/>
      <c r="H789" s="69"/>
      <c r="I789" s="69"/>
      <c r="J789" s="69"/>
      <c r="K789" s="70"/>
    </row>
    <row r="790" spans="1:21" ht="18" x14ac:dyDescent="0.35">
      <c r="A790" s="118" t="s">
        <v>393</v>
      </c>
      <c r="B790" s="119"/>
      <c r="D790" s="11"/>
    </row>
    <row r="791" spans="1:21" ht="18" x14ac:dyDescent="0.35">
      <c r="A791" s="118" t="s">
        <v>394</v>
      </c>
      <c r="B791" s="119"/>
      <c r="I791" s="116" t="s">
        <v>242</v>
      </c>
      <c r="J791" s="116"/>
      <c r="K791" s="116"/>
    </row>
    <row r="792" spans="1:21" x14ac:dyDescent="0.25">
      <c r="A792" s="65"/>
    </row>
    <row r="793" spans="1:21" x14ac:dyDescent="0.25">
      <c r="A793" s="65"/>
    </row>
    <row r="794" spans="1:21" x14ac:dyDescent="0.25">
      <c r="A794" s="65"/>
    </row>
    <row r="795" spans="1:21" x14ac:dyDescent="0.25">
      <c r="A795" s="65"/>
    </row>
    <row r="796" spans="1:21" s="3" customFormat="1" x14ac:dyDescent="0.25">
      <c r="A796" s="65"/>
      <c r="B796" s="2"/>
      <c r="D796" s="4"/>
      <c r="E796" s="4"/>
      <c r="F796" s="4"/>
      <c r="H796" s="4"/>
      <c r="I796" s="4"/>
      <c r="J796" s="4"/>
      <c r="K796" s="5"/>
      <c r="L796" s="6"/>
      <c r="M796" s="1"/>
      <c r="N796" s="1"/>
      <c r="O796" s="1"/>
      <c r="P796" s="1"/>
      <c r="Q796" s="1"/>
      <c r="R796" s="1"/>
      <c r="S796" s="1"/>
      <c r="T796" s="1"/>
      <c r="U796" s="1"/>
    </row>
    <row r="797" spans="1:21" s="3" customFormat="1" x14ac:dyDescent="0.25">
      <c r="A797" s="65"/>
      <c r="B797" s="2"/>
      <c r="D797" s="4"/>
      <c r="E797" s="4"/>
      <c r="F797" s="4"/>
      <c r="H797" s="4"/>
      <c r="I797" s="4"/>
      <c r="J797" s="4"/>
      <c r="K797" s="5"/>
      <c r="L797" s="6"/>
      <c r="M797" s="1"/>
      <c r="N797" s="1"/>
      <c r="O797" s="1"/>
      <c r="P797" s="1"/>
      <c r="Q797" s="1"/>
      <c r="R797" s="1"/>
      <c r="S797" s="1"/>
      <c r="T797" s="1"/>
      <c r="U797" s="1"/>
    </row>
    <row r="798" spans="1:21" s="3" customFormat="1" x14ac:dyDescent="0.25">
      <c r="A798" s="65"/>
      <c r="B798" s="2"/>
      <c r="D798" s="4"/>
      <c r="F798" s="4"/>
      <c r="H798" s="4"/>
      <c r="I798" s="4"/>
      <c r="K798" s="5"/>
      <c r="L798" s="6"/>
      <c r="M798" s="1"/>
      <c r="N798" s="1"/>
      <c r="O798" s="1"/>
      <c r="P798" s="1"/>
      <c r="Q798" s="1"/>
      <c r="R798" s="1"/>
      <c r="S798" s="1"/>
      <c r="T798" s="1"/>
      <c r="U798" s="1"/>
    </row>
    <row r="799" spans="1:21" s="3" customFormat="1" x14ac:dyDescent="0.25">
      <c r="A799" s="65"/>
      <c r="B799" s="2"/>
      <c r="F799" s="4"/>
      <c r="H799" s="4"/>
      <c r="I799" s="4"/>
      <c r="K799" s="5"/>
      <c r="L799" s="6"/>
      <c r="M799" s="1"/>
      <c r="N799" s="1"/>
      <c r="O799" s="1"/>
      <c r="P799" s="1"/>
      <c r="Q799" s="1"/>
      <c r="R799" s="1"/>
      <c r="S799" s="1"/>
      <c r="T799" s="1"/>
      <c r="U799" s="1"/>
    </row>
    <row r="800" spans="1:21" s="3" customFormat="1" x14ac:dyDescent="0.25">
      <c r="A800" s="65"/>
      <c r="B800" s="2"/>
      <c r="E800" s="4"/>
      <c r="F800" s="4"/>
      <c r="H800" s="4"/>
      <c r="I800" s="4"/>
      <c r="J800" s="4"/>
      <c r="K800" s="5"/>
      <c r="L800" s="6"/>
      <c r="M800" s="1"/>
      <c r="N800" s="1"/>
      <c r="O800" s="1"/>
      <c r="P800" s="1"/>
      <c r="Q800" s="1"/>
      <c r="R800" s="1"/>
      <c r="S800" s="1"/>
      <c r="T800" s="1"/>
      <c r="U800" s="1"/>
    </row>
    <row r="801" spans="1:21" s="3" customFormat="1" x14ac:dyDescent="0.25">
      <c r="A801" s="65"/>
      <c r="B801" s="2"/>
      <c r="D801" s="4"/>
      <c r="F801" s="4"/>
      <c r="H801" s="4"/>
      <c r="I801" s="4"/>
      <c r="K801" s="5"/>
      <c r="L801" s="6"/>
      <c r="M801" s="1"/>
      <c r="N801" s="1"/>
      <c r="O801" s="1"/>
      <c r="P801" s="1"/>
      <c r="Q801" s="1"/>
      <c r="R801" s="1"/>
      <c r="S801" s="1"/>
      <c r="T801" s="1"/>
      <c r="U801" s="1"/>
    </row>
    <row r="802" spans="1:21" s="3" customFormat="1" x14ac:dyDescent="0.25">
      <c r="A802" s="65"/>
      <c r="B802" s="2"/>
      <c r="E802" s="4"/>
      <c r="F802" s="4"/>
      <c r="H802" s="4"/>
      <c r="I802" s="4"/>
      <c r="J802" s="4"/>
      <c r="K802" s="5"/>
      <c r="L802" s="6"/>
      <c r="M802" s="1"/>
      <c r="N802" s="1"/>
      <c r="O802" s="1"/>
      <c r="P802" s="1"/>
      <c r="Q802" s="1"/>
      <c r="R802" s="1"/>
      <c r="S802" s="1"/>
      <c r="T802" s="1"/>
      <c r="U802" s="1"/>
    </row>
    <row r="803" spans="1:21" s="3" customFormat="1" x14ac:dyDescent="0.25">
      <c r="A803" s="65"/>
      <c r="B803" s="2"/>
      <c r="D803" s="4"/>
      <c r="E803" s="4"/>
      <c r="F803" s="4"/>
      <c r="H803" s="4"/>
      <c r="I803" s="4"/>
      <c r="J803" s="4"/>
      <c r="K803" s="5"/>
      <c r="L803" s="6"/>
      <c r="M803" s="1"/>
      <c r="N803" s="1"/>
      <c r="O803" s="1"/>
      <c r="P803" s="1"/>
      <c r="Q803" s="1"/>
      <c r="R803" s="1"/>
      <c r="S803" s="1"/>
      <c r="T803" s="1"/>
      <c r="U803" s="1"/>
    </row>
    <row r="804" spans="1:21" s="3" customFormat="1" x14ac:dyDescent="0.25">
      <c r="A804" s="65"/>
      <c r="B804" s="2"/>
      <c r="D804" s="4"/>
      <c r="E804" s="4"/>
      <c r="F804" s="4"/>
      <c r="H804" s="4"/>
      <c r="I804" s="4"/>
      <c r="J804" s="4"/>
      <c r="K804" s="5"/>
      <c r="L804" s="6"/>
      <c r="M804" s="1"/>
      <c r="N804" s="1"/>
      <c r="O804" s="1"/>
      <c r="P804" s="1"/>
      <c r="Q804" s="1"/>
      <c r="R804" s="1"/>
      <c r="S804" s="1"/>
      <c r="T804" s="1"/>
      <c r="U804" s="1"/>
    </row>
    <row r="805" spans="1:21" s="3" customFormat="1" x14ac:dyDescent="0.25">
      <c r="A805" s="65"/>
      <c r="B805" s="2"/>
      <c r="D805" s="4"/>
      <c r="E805" s="4"/>
      <c r="F805" s="4"/>
      <c r="H805" s="4"/>
      <c r="I805" s="4"/>
      <c r="J805" s="4"/>
      <c r="K805" s="5"/>
      <c r="L805" s="6"/>
      <c r="M805" s="1"/>
      <c r="N805" s="1"/>
      <c r="O805" s="1"/>
      <c r="P805" s="1"/>
      <c r="Q805" s="1"/>
      <c r="R805" s="1"/>
      <c r="S805" s="1"/>
      <c r="T805" s="1"/>
      <c r="U805" s="1"/>
    </row>
    <row r="806" spans="1:21" s="3" customFormat="1" x14ac:dyDescent="0.25">
      <c r="A806" s="65"/>
      <c r="B806" s="2"/>
      <c r="D806" s="4"/>
      <c r="E806" s="4"/>
      <c r="F806" s="4"/>
      <c r="H806" s="4"/>
      <c r="I806" s="4"/>
      <c r="J806" s="4"/>
      <c r="K806" s="5"/>
      <c r="L806" s="6"/>
      <c r="M806" s="1"/>
      <c r="N806" s="1"/>
      <c r="O806" s="1"/>
      <c r="P806" s="1"/>
      <c r="Q806" s="1"/>
      <c r="R806" s="1"/>
      <c r="S806" s="1"/>
      <c r="T806" s="1"/>
      <c r="U806" s="1"/>
    </row>
    <row r="807" spans="1:21" s="3" customFormat="1" x14ac:dyDescent="0.25">
      <c r="A807" s="65"/>
      <c r="B807" s="2"/>
      <c r="D807" s="4"/>
      <c r="E807" s="4"/>
      <c r="F807" s="4"/>
      <c r="H807" s="4"/>
      <c r="I807" s="4"/>
      <c r="J807" s="4"/>
      <c r="K807" s="5"/>
      <c r="L807" s="6"/>
      <c r="M807" s="1"/>
      <c r="N807" s="1"/>
      <c r="O807" s="1"/>
      <c r="P807" s="1"/>
      <c r="Q807" s="1"/>
      <c r="R807" s="1"/>
      <c r="S807" s="1"/>
      <c r="T807" s="1"/>
      <c r="U807" s="1"/>
    </row>
    <row r="808" spans="1:21" s="3" customFormat="1" x14ac:dyDescent="0.25">
      <c r="A808" s="65"/>
      <c r="B808" s="2"/>
      <c r="D808" s="4"/>
      <c r="F808" s="4"/>
      <c r="H808" s="4"/>
      <c r="I808" s="4"/>
      <c r="K808" s="5"/>
      <c r="L808" s="6"/>
      <c r="M808" s="1"/>
      <c r="N808" s="1"/>
      <c r="O808" s="1"/>
      <c r="P808" s="1"/>
      <c r="Q808" s="1"/>
      <c r="R808" s="1"/>
      <c r="S808" s="1"/>
      <c r="T808" s="1"/>
      <c r="U808" s="1"/>
    </row>
    <row r="809" spans="1:21" s="3" customFormat="1" x14ac:dyDescent="0.25">
      <c r="A809" s="65"/>
      <c r="B809" s="2"/>
      <c r="E809" s="4"/>
      <c r="F809" s="4"/>
      <c r="H809" s="4"/>
      <c r="I809" s="4"/>
      <c r="J809" s="4"/>
      <c r="K809" s="5"/>
      <c r="L809" s="6"/>
      <c r="M809" s="1"/>
      <c r="N809" s="1"/>
      <c r="O809" s="1"/>
      <c r="P809" s="1"/>
      <c r="Q809" s="1"/>
      <c r="R809" s="1"/>
      <c r="S809" s="1"/>
      <c r="T809" s="1"/>
      <c r="U809" s="1"/>
    </row>
    <row r="810" spans="1:21" s="3" customFormat="1" x14ac:dyDescent="0.25">
      <c r="A810" s="65"/>
      <c r="B810" s="2"/>
      <c r="D810" s="4"/>
      <c r="E810" s="4"/>
      <c r="F810" s="4"/>
      <c r="H810" s="4"/>
      <c r="I810" s="4"/>
      <c r="J810" s="4"/>
      <c r="K810" s="5"/>
      <c r="L810" s="6"/>
      <c r="M810" s="1"/>
      <c r="N810" s="1"/>
      <c r="O810" s="1"/>
      <c r="P810" s="1"/>
      <c r="Q810" s="1"/>
      <c r="R810" s="1"/>
      <c r="S810" s="1"/>
      <c r="T810" s="1"/>
      <c r="U810" s="1"/>
    </row>
    <row r="811" spans="1:21" s="3" customFormat="1" x14ac:dyDescent="0.25">
      <c r="A811" s="65"/>
      <c r="B811" s="2"/>
      <c r="D811" s="4"/>
      <c r="F811" s="4"/>
      <c r="H811" s="4"/>
      <c r="I811" s="4"/>
      <c r="K811" s="5"/>
      <c r="L811" s="6"/>
      <c r="M811" s="1"/>
      <c r="N811" s="1"/>
      <c r="O811" s="1"/>
      <c r="P811" s="1"/>
      <c r="Q811" s="1"/>
      <c r="R811" s="1"/>
      <c r="S811" s="1"/>
      <c r="T811" s="1"/>
      <c r="U811" s="1"/>
    </row>
    <row r="812" spans="1:21" x14ac:dyDescent="0.25">
      <c r="A812" s="65"/>
      <c r="D812" s="3"/>
    </row>
    <row r="813" spans="1:21" s="73" customFormat="1" x14ac:dyDescent="0.25">
      <c r="A813" s="71"/>
      <c r="B813" s="2"/>
      <c r="C813" s="3"/>
      <c r="D813" s="4"/>
      <c r="E813" s="4"/>
      <c r="F813" s="4"/>
      <c r="G813" s="3"/>
      <c r="H813" s="4"/>
      <c r="I813" s="4"/>
      <c r="J813" s="4"/>
      <c r="K813" s="5"/>
      <c r="L813" s="72"/>
    </row>
    <row r="814" spans="1:21" s="73" customFormat="1" x14ac:dyDescent="0.25">
      <c r="A814" s="71"/>
      <c r="B814" s="2"/>
      <c r="C814" s="3"/>
      <c r="D814" s="4"/>
      <c r="E814" s="4"/>
      <c r="F814" s="4"/>
      <c r="G814" s="3"/>
      <c r="H814" s="4"/>
      <c r="I814" s="4"/>
      <c r="J814" s="4"/>
      <c r="K814" s="5"/>
      <c r="L814" s="72"/>
    </row>
    <row r="815" spans="1:21" s="68" customFormat="1" ht="18" x14ac:dyDescent="0.25">
      <c r="A815" s="74"/>
      <c r="B815" s="2"/>
      <c r="C815" s="3"/>
      <c r="D815" s="4"/>
      <c r="E815" s="4"/>
      <c r="F815" s="4"/>
      <c r="G815" s="3"/>
      <c r="H815" s="4"/>
      <c r="I815" s="4"/>
      <c r="J815" s="4"/>
      <c r="K815" s="5"/>
      <c r="L815" s="75"/>
    </row>
    <row r="816" spans="1:21" x14ac:dyDescent="0.25">
      <c r="A816" s="76"/>
    </row>
    <row r="817" spans="1:21" x14ac:dyDescent="0.25">
      <c r="A817" s="76"/>
    </row>
    <row r="818" spans="1:21" x14ac:dyDescent="0.25">
      <c r="A818" s="76"/>
      <c r="E818" s="3"/>
      <c r="J818" s="3"/>
    </row>
    <row r="819" spans="1:21" x14ac:dyDescent="0.25">
      <c r="A819" s="76"/>
      <c r="D819" s="3"/>
    </row>
    <row r="820" spans="1:21" x14ac:dyDescent="0.25">
      <c r="A820" s="76"/>
    </row>
    <row r="821" spans="1:21" x14ac:dyDescent="0.25">
      <c r="A821" s="76"/>
    </row>
    <row r="822" spans="1:21" x14ac:dyDescent="0.25">
      <c r="A822" s="76"/>
    </row>
    <row r="823" spans="1:21" x14ac:dyDescent="0.25">
      <c r="A823" s="76"/>
    </row>
    <row r="824" spans="1:21" x14ac:dyDescent="0.25">
      <c r="A824" s="76"/>
    </row>
    <row r="825" spans="1:21" x14ac:dyDescent="0.25">
      <c r="A825" s="76"/>
    </row>
    <row r="826" spans="1:21" x14ac:dyDescent="0.25">
      <c r="A826" s="76"/>
    </row>
    <row r="827" spans="1:21" x14ac:dyDescent="0.25">
      <c r="A827" s="76"/>
    </row>
    <row r="828" spans="1:21" s="3" customFormat="1" x14ac:dyDescent="0.25">
      <c r="A828" s="76"/>
      <c r="B828" s="2"/>
      <c r="D828" s="4"/>
      <c r="E828" s="4"/>
      <c r="F828" s="4"/>
      <c r="H828" s="4"/>
      <c r="I828" s="4"/>
      <c r="J828" s="4"/>
      <c r="K828" s="5"/>
      <c r="L828" s="6"/>
      <c r="M828" s="1"/>
      <c r="N828" s="1"/>
      <c r="O828" s="1"/>
      <c r="P828" s="1"/>
      <c r="Q828" s="1"/>
      <c r="R828" s="1"/>
      <c r="S828" s="1"/>
      <c r="T828" s="1"/>
      <c r="U828" s="1"/>
    </row>
    <row r="829" spans="1:21" s="3" customFormat="1" x14ac:dyDescent="0.25">
      <c r="A829" s="76"/>
      <c r="B829" s="2"/>
      <c r="D829" s="4"/>
      <c r="F829" s="4"/>
      <c r="H829" s="4"/>
      <c r="I829" s="4"/>
      <c r="K829" s="5"/>
      <c r="L829" s="6"/>
      <c r="M829" s="1"/>
      <c r="N829" s="1"/>
      <c r="O829" s="1"/>
      <c r="P829" s="1"/>
      <c r="Q829" s="1"/>
      <c r="R829" s="1"/>
      <c r="S829" s="1"/>
      <c r="T829" s="1"/>
      <c r="U829" s="1"/>
    </row>
    <row r="830" spans="1:21" s="3" customFormat="1" x14ac:dyDescent="0.25">
      <c r="A830" s="76"/>
      <c r="B830" s="2"/>
      <c r="F830" s="4"/>
      <c r="H830" s="4"/>
      <c r="I830" s="4"/>
      <c r="K830" s="5"/>
      <c r="L830" s="6"/>
      <c r="M830" s="1"/>
      <c r="N830" s="1"/>
      <c r="O830" s="1"/>
      <c r="P830" s="1"/>
      <c r="Q830" s="1"/>
      <c r="R830" s="1"/>
      <c r="S830" s="1"/>
      <c r="T830" s="1"/>
      <c r="U830" s="1"/>
    </row>
    <row r="831" spans="1:21" s="3" customFormat="1" x14ac:dyDescent="0.25">
      <c r="A831" s="76"/>
      <c r="B831" s="2"/>
      <c r="F831" s="4"/>
      <c r="H831" s="4"/>
      <c r="I831" s="4"/>
      <c r="K831" s="5"/>
      <c r="L831" s="6"/>
      <c r="M831" s="1"/>
      <c r="N831" s="1"/>
      <c r="O831" s="1"/>
      <c r="P831" s="1"/>
      <c r="Q831" s="1"/>
      <c r="R831" s="1"/>
      <c r="S831" s="1"/>
      <c r="T831" s="1"/>
      <c r="U831" s="1"/>
    </row>
    <row r="832" spans="1:21" s="3" customFormat="1" x14ac:dyDescent="0.25">
      <c r="A832" s="76"/>
      <c r="B832" s="2"/>
      <c r="F832" s="4"/>
      <c r="H832" s="4"/>
      <c r="I832" s="4"/>
      <c r="K832" s="5"/>
      <c r="L832" s="6"/>
      <c r="M832" s="1"/>
      <c r="N832" s="1"/>
      <c r="O832" s="1"/>
      <c r="P832" s="1"/>
      <c r="Q832" s="1"/>
      <c r="R832" s="1"/>
      <c r="S832" s="1"/>
      <c r="T832" s="1"/>
      <c r="U832" s="1"/>
    </row>
    <row r="833" spans="1:21" s="3" customFormat="1" x14ac:dyDescent="0.25">
      <c r="A833" s="76"/>
      <c r="B833" s="2"/>
      <c r="F833" s="4"/>
      <c r="H833" s="4"/>
      <c r="I833" s="4"/>
      <c r="K833" s="5"/>
      <c r="L833" s="6"/>
      <c r="M833" s="1"/>
      <c r="N833" s="1"/>
      <c r="O833" s="1"/>
      <c r="P833" s="1"/>
      <c r="Q833" s="1"/>
      <c r="R833" s="1"/>
      <c r="S833" s="1"/>
      <c r="T833" s="1"/>
      <c r="U833" s="1"/>
    </row>
    <row r="834" spans="1:21" s="3" customFormat="1" x14ac:dyDescent="0.25">
      <c r="A834" s="76"/>
      <c r="B834" s="2"/>
      <c r="E834" s="4"/>
      <c r="F834" s="4"/>
      <c r="H834" s="4"/>
      <c r="I834" s="4"/>
      <c r="J834" s="4"/>
      <c r="K834" s="5"/>
      <c r="L834" s="6"/>
      <c r="M834" s="1"/>
      <c r="N834" s="1"/>
      <c r="O834" s="1"/>
      <c r="P834" s="1"/>
      <c r="Q834" s="1"/>
      <c r="R834" s="1"/>
      <c r="S834" s="1"/>
      <c r="T834" s="1"/>
      <c r="U834" s="1"/>
    </row>
    <row r="835" spans="1:21" s="3" customFormat="1" x14ac:dyDescent="0.25">
      <c r="A835" s="76"/>
      <c r="B835" s="2"/>
      <c r="D835" s="4"/>
      <c r="E835" s="4"/>
      <c r="F835" s="4"/>
      <c r="H835" s="4"/>
      <c r="I835" s="4"/>
      <c r="J835" s="4"/>
      <c r="K835" s="5"/>
      <c r="L835" s="6"/>
      <c r="M835" s="1"/>
      <c r="N835" s="1"/>
      <c r="O835" s="1"/>
      <c r="P835" s="1"/>
      <c r="Q835" s="1"/>
      <c r="R835" s="1"/>
      <c r="S835" s="1"/>
      <c r="T835" s="1"/>
      <c r="U835" s="1"/>
    </row>
    <row r="836" spans="1:21" s="3" customFormat="1" x14ac:dyDescent="0.25">
      <c r="A836" s="76"/>
      <c r="B836" s="2"/>
      <c r="D836" s="4"/>
      <c r="E836" s="4"/>
      <c r="F836" s="4"/>
      <c r="H836" s="4"/>
      <c r="I836" s="4"/>
      <c r="J836" s="4"/>
      <c r="K836" s="5"/>
      <c r="L836" s="6"/>
      <c r="M836" s="1"/>
      <c r="N836" s="1"/>
      <c r="O836" s="1"/>
      <c r="P836" s="1"/>
      <c r="Q836" s="1"/>
      <c r="R836" s="1"/>
      <c r="S836" s="1"/>
      <c r="T836" s="1"/>
      <c r="U836" s="1"/>
    </row>
    <row r="837" spans="1:21" s="3" customFormat="1" x14ac:dyDescent="0.25">
      <c r="A837" s="76"/>
      <c r="B837" s="2"/>
      <c r="D837" s="4"/>
      <c r="E837" s="4"/>
      <c r="F837" s="4"/>
      <c r="H837" s="4"/>
      <c r="I837" s="4"/>
      <c r="J837" s="4"/>
      <c r="K837" s="5"/>
      <c r="L837" s="6"/>
      <c r="M837" s="1"/>
      <c r="N837" s="1"/>
      <c r="O837" s="1"/>
      <c r="P837" s="1"/>
      <c r="Q837" s="1"/>
      <c r="R837" s="1"/>
      <c r="S837" s="1"/>
      <c r="T837" s="1"/>
      <c r="U837" s="1"/>
    </row>
    <row r="838" spans="1:21" s="3" customFormat="1" x14ac:dyDescent="0.25">
      <c r="A838" s="76"/>
      <c r="B838" s="2"/>
      <c r="D838" s="4"/>
      <c r="E838" s="4"/>
      <c r="F838" s="4"/>
      <c r="H838" s="4"/>
      <c r="I838" s="4"/>
      <c r="J838" s="4"/>
      <c r="K838" s="5"/>
      <c r="L838" s="6"/>
      <c r="M838" s="1"/>
      <c r="N838" s="1"/>
      <c r="O838" s="1"/>
      <c r="P838" s="1"/>
      <c r="Q838" s="1"/>
      <c r="R838" s="1"/>
      <c r="S838" s="1"/>
      <c r="T838" s="1"/>
      <c r="U838" s="1"/>
    </row>
    <row r="839" spans="1:21" s="3" customFormat="1" x14ac:dyDescent="0.25">
      <c r="A839" s="76"/>
      <c r="B839" s="2"/>
      <c r="D839" s="4"/>
      <c r="E839" s="4"/>
      <c r="F839" s="4"/>
      <c r="H839" s="4"/>
      <c r="I839" s="4"/>
      <c r="J839" s="4"/>
      <c r="K839" s="5"/>
      <c r="L839" s="6"/>
      <c r="M839" s="1"/>
      <c r="N839" s="1"/>
      <c r="O839" s="1"/>
      <c r="P839" s="1"/>
      <c r="Q839" s="1"/>
      <c r="R839" s="1"/>
      <c r="S839" s="1"/>
      <c r="T839" s="1"/>
      <c r="U839" s="1"/>
    </row>
    <row r="840" spans="1:21" s="3" customFormat="1" x14ac:dyDescent="0.25">
      <c r="A840" s="76"/>
      <c r="B840" s="2"/>
      <c r="D840" s="4"/>
      <c r="E840" s="4"/>
      <c r="F840" s="4"/>
      <c r="H840" s="4"/>
      <c r="I840" s="4"/>
      <c r="J840" s="4"/>
      <c r="K840" s="5"/>
      <c r="L840" s="6"/>
      <c r="M840" s="1"/>
      <c r="N840" s="1"/>
      <c r="O840" s="1"/>
      <c r="P840" s="1"/>
      <c r="Q840" s="1"/>
      <c r="R840" s="1"/>
      <c r="S840" s="1"/>
      <c r="T840" s="1"/>
      <c r="U840" s="1"/>
    </row>
    <row r="841" spans="1:21" s="3" customFormat="1" x14ac:dyDescent="0.25">
      <c r="A841" s="76"/>
      <c r="B841" s="2"/>
      <c r="D841" s="4"/>
      <c r="E841" s="4"/>
      <c r="F841" s="4"/>
      <c r="H841" s="4"/>
      <c r="I841" s="4"/>
      <c r="J841" s="4"/>
      <c r="K841" s="5"/>
      <c r="L841" s="6"/>
      <c r="M841" s="1"/>
      <c r="N841" s="1"/>
      <c r="O841" s="1"/>
      <c r="P841" s="1"/>
      <c r="Q841" s="1"/>
      <c r="R841" s="1"/>
      <c r="S841" s="1"/>
      <c r="T841" s="1"/>
      <c r="U841" s="1"/>
    </row>
    <row r="842" spans="1:21" s="3" customFormat="1" x14ac:dyDescent="0.25">
      <c r="A842" s="76"/>
      <c r="B842" s="2"/>
      <c r="D842" s="4"/>
      <c r="F842" s="4"/>
      <c r="H842" s="4"/>
      <c r="I842" s="4"/>
      <c r="K842" s="5"/>
      <c r="L842" s="6"/>
      <c r="M842" s="1"/>
      <c r="N842" s="1"/>
      <c r="O842" s="1"/>
      <c r="P842" s="1"/>
      <c r="Q842" s="1"/>
      <c r="R842" s="1"/>
      <c r="S842" s="1"/>
      <c r="T842" s="1"/>
      <c r="U842" s="1"/>
    </row>
    <row r="843" spans="1:21" s="3" customFormat="1" x14ac:dyDescent="0.25">
      <c r="A843" s="76"/>
      <c r="B843" s="2"/>
      <c r="E843" s="4"/>
      <c r="F843" s="4"/>
      <c r="H843" s="4"/>
      <c r="I843" s="4"/>
      <c r="J843" s="4"/>
      <c r="K843" s="5"/>
      <c r="L843" s="6"/>
      <c r="M843" s="1"/>
      <c r="N843" s="1"/>
      <c r="O843" s="1"/>
      <c r="P843" s="1"/>
      <c r="Q843" s="1"/>
      <c r="R843" s="1"/>
      <c r="S843" s="1"/>
      <c r="T843" s="1"/>
      <c r="U843" s="1"/>
    </row>
    <row r="844" spans="1:21" s="3" customFormat="1" x14ac:dyDescent="0.25">
      <c r="A844" s="76"/>
      <c r="B844" s="2"/>
      <c r="D844" s="4"/>
      <c r="E844" s="4"/>
      <c r="F844" s="4"/>
      <c r="H844" s="4"/>
      <c r="I844" s="4"/>
      <c r="J844" s="4"/>
      <c r="K844" s="5"/>
      <c r="L844" s="6"/>
      <c r="M844" s="1"/>
      <c r="N844" s="1"/>
      <c r="O844" s="1"/>
      <c r="P844" s="1"/>
      <c r="Q844" s="1"/>
      <c r="R844" s="1"/>
      <c r="S844" s="1"/>
      <c r="T844" s="1"/>
      <c r="U844" s="1"/>
    </row>
    <row r="845" spans="1:21" s="3" customFormat="1" x14ac:dyDescent="0.25">
      <c r="A845" s="76"/>
      <c r="B845" s="2"/>
      <c r="D845" s="4"/>
      <c r="E845" s="4"/>
      <c r="F845" s="4"/>
      <c r="H845" s="4"/>
      <c r="I845" s="4"/>
      <c r="J845" s="4"/>
      <c r="K845" s="5"/>
      <c r="L845" s="6"/>
      <c r="M845" s="1"/>
      <c r="N845" s="1"/>
      <c r="O845" s="1"/>
      <c r="P845" s="1"/>
      <c r="Q845" s="1"/>
      <c r="R845" s="1"/>
      <c r="S845" s="1"/>
      <c r="T845" s="1"/>
      <c r="U845" s="1"/>
    </row>
    <row r="846" spans="1:21" s="3" customFormat="1" x14ac:dyDescent="0.25">
      <c r="A846" s="76"/>
      <c r="B846" s="2"/>
      <c r="D846" s="4"/>
      <c r="F846" s="4"/>
      <c r="H846" s="4"/>
      <c r="I846" s="4"/>
      <c r="K846" s="5"/>
      <c r="L846" s="6"/>
      <c r="M846" s="1"/>
      <c r="N846" s="1"/>
      <c r="O846" s="1"/>
      <c r="P846" s="1"/>
      <c r="Q846" s="1"/>
      <c r="R846" s="1"/>
      <c r="S846" s="1"/>
      <c r="T846" s="1"/>
      <c r="U846" s="1"/>
    </row>
    <row r="847" spans="1:21" s="3" customFormat="1" x14ac:dyDescent="0.25">
      <c r="A847" s="76"/>
      <c r="B847" s="2"/>
      <c r="E847" s="4"/>
      <c r="F847" s="4"/>
      <c r="H847" s="4"/>
      <c r="I847" s="4"/>
      <c r="J847" s="4"/>
      <c r="K847" s="5"/>
      <c r="L847" s="6"/>
      <c r="M847" s="1"/>
      <c r="N847" s="1"/>
      <c r="O847" s="1"/>
      <c r="P847" s="1"/>
      <c r="Q847" s="1"/>
      <c r="R847" s="1"/>
      <c r="S847" s="1"/>
      <c r="T847" s="1"/>
      <c r="U847" s="1"/>
    </row>
    <row r="848" spans="1:21" s="3" customFormat="1" x14ac:dyDescent="0.25">
      <c r="A848" s="76"/>
      <c r="B848" s="2"/>
      <c r="D848" s="4"/>
      <c r="F848" s="4"/>
      <c r="H848" s="4"/>
      <c r="I848" s="4"/>
      <c r="K848" s="5"/>
      <c r="L848" s="6"/>
      <c r="M848" s="1"/>
      <c r="N848" s="1"/>
      <c r="O848" s="1"/>
      <c r="P848" s="1"/>
      <c r="Q848" s="1"/>
      <c r="R848" s="1"/>
      <c r="S848" s="1"/>
      <c r="T848" s="1"/>
      <c r="U848" s="1"/>
    </row>
    <row r="849" spans="1:21" s="3" customFormat="1" x14ac:dyDescent="0.25">
      <c r="A849" s="76"/>
      <c r="B849" s="2"/>
      <c r="E849" s="4"/>
      <c r="F849" s="4"/>
      <c r="H849" s="4"/>
      <c r="I849" s="4"/>
      <c r="J849" s="4"/>
      <c r="K849" s="5"/>
      <c r="L849" s="6"/>
      <c r="M849" s="1"/>
      <c r="N849" s="1"/>
      <c r="O849" s="1"/>
      <c r="P849" s="1"/>
      <c r="Q849" s="1"/>
      <c r="R849" s="1"/>
      <c r="S849" s="1"/>
      <c r="T849" s="1"/>
      <c r="U849" s="1"/>
    </row>
    <row r="850" spans="1:21" s="3" customFormat="1" x14ac:dyDescent="0.25">
      <c r="A850" s="76"/>
      <c r="B850" s="2"/>
      <c r="D850" s="4"/>
      <c r="F850" s="4"/>
      <c r="H850" s="4"/>
      <c r="I850" s="4"/>
      <c r="K850" s="5"/>
      <c r="L850" s="6"/>
      <c r="M850" s="1"/>
      <c r="N850" s="1"/>
      <c r="O850" s="1"/>
      <c r="P850" s="1"/>
      <c r="Q850" s="1"/>
      <c r="R850" s="1"/>
      <c r="S850" s="1"/>
      <c r="T850" s="1"/>
      <c r="U850" s="1"/>
    </row>
    <row r="851" spans="1:21" s="3" customFormat="1" x14ac:dyDescent="0.25">
      <c r="A851" s="76"/>
      <c r="B851" s="2"/>
      <c r="F851" s="4"/>
      <c r="H851" s="4"/>
      <c r="I851" s="4"/>
      <c r="K851" s="5"/>
      <c r="L851" s="6"/>
      <c r="M851" s="1"/>
      <c r="N851" s="1"/>
      <c r="O851" s="1"/>
      <c r="P851" s="1"/>
      <c r="Q851" s="1"/>
      <c r="R851" s="1"/>
      <c r="S851" s="1"/>
      <c r="T851" s="1"/>
      <c r="U851" s="1"/>
    </row>
    <row r="852" spans="1:21" s="3" customFormat="1" x14ac:dyDescent="0.25">
      <c r="A852" s="76"/>
      <c r="B852" s="2"/>
      <c r="E852" s="4"/>
      <c r="F852" s="4"/>
      <c r="H852" s="4"/>
      <c r="I852" s="4"/>
      <c r="J852" s="4"/>
      <c r="K852" s="5"/>
      <c r="L852" s="6"/>
      <c r="M852" s="1"/>
      <c r="N852" s="1"/>
      <c r="O852" s="1"/>
      <c r="P852" s="1"/>
      <c r="Q852" s="1"/>
      <c r="R852" s="1"/>
      <c r="S852" s="1"/>
      <c r="T852" s="1"/>
      <c r="U852" s="1"/>
    </row>
    <row r="853" spans="1:21" s="3" customFormat="1" x14ac:dyDescent="0.25">
      <c r="A853" s="76"/>
      <c r="B853" s="2"/>
      <c r="D853" s="4"/>
      <c r="E853" s="4"/>
      <c r="F853" s="4"/>
      <c r="H853" s="4"/>
      <c r="I853" s="4"/>
      <c r="J853" s="4"/>
      <c r="K853" s="5"/>
      <c r="L853" s="6"/>
      <c r="M853" s="1"/>
      <c r="N853" s="1"/>
      <c r="O853" s="1"/>
      <c r="P853" s="1"/>
      <c r="Q853" s="1"/>
      <c r="R853" s="1"/>
      <c r="S853" s="1"/>
      <c r="T853" s="1"/>
      <c r="U853" s="1"/>
    </row>
    <row r="854" spans="1:21" s="3" customFormat="1" x14ac:dyDescent="0.25">
      <c r="A854" s="76"/>
      <c r="B854" s="2"/>
      <c r="D854" s="4"/>
      <c r="F854" s="4"/>
      <c r="H854" s="4"/>
      <c r="I854" s="4"/>
      <c r="K854" s="5"/>
      <c r="L854" s="6"/>
      <c r="M854" s="1"/>
      <c r="N854" s="1"/>
      <c r="O854" s="1"/>
      <c r="P854" s="1"/>
      <c r="Q854" s="1"/>
      <c r="R854" s="1"/>
      <c r="S854" s="1"/>
      <c r="T854" s="1"/>
      <c r="U854" s="1"/>
    </row>
    <row r="855" spans="1:21" s="3" customFormat="1" x14ac:dyDescent="0.25">
      <c r="A855" s="76"/>
      <c r="B855" s="2"/>
      <c r="E855" s="4"/>
      <c r="F855" s="4"/>
      <c r="H855" s="4"/>
      <c r="I855" s="4"/>
      <c r="J855" s="4"/>
      <c r="K855" s="5"/>
      <c r="L855" s="6"/>
      <c r="M855" s="1"/>
      <c r="N855" s="1"/>
      <c r="O855" s="1"/>
      <c r="P855" s="1"/>
      <c r="Q855" s="1"/>
      <c r="R855" s="1"/>
      <c r="S855" s="1"/>
      <c r="T855" s="1"/>
      <c r="U855" s="1"/>
    </row>
    <row r="856" spans="1:21" s="3" customFormat="1" x14ac:dyDescent="0.25">
      <c r="A856" s="76"/>
      <c r="B856" s="2"/>
      <c r="D856" s="4"/>
      <c r="E856" s="4"/>
      <c r="F856" s="4"/>
      <c r="H856" s="4"/>
      <c r="I856" s="4"/>
      <c r="J856" s="4"/>
      <c r="K856" s="5"/>
      <c r="L856" s="6"/>
      <c r="M856" s="1"/>
      <c r="N856" s="1"/>
      <c r="O856" s="1"/>
      <c r="P856" s="1"/>
      <c r="Q856" s="1"/>
      <c r="R856" s="1"/>
      <c r="S856" s="1"/>
      <c r="T856" s="1"/>
      <c r="U856" s="1"/>
    </row>
    <row r="857" spans="1:21" s="3" customFormat="1" x14ac:dyDescent="0.25">
      <c r="A857" s="76"/>
      <c r="B857" s="2"/>
      <c r="D857" s="4"/>
      <c r="F857" s="4"/>
      <c r="H857" s="4"/>
      <c r="I857" s="4"/>
      <c r="K857" s="5"/>
      <c r="L857" s="6"/>
      <c r="M857" s="1"/>
      <c r="N857" s="1"/>
      <c r="O857" s="1"/>
      <c r="P857" s="1"/>
      <c r="Q857" s="1"/>
      <c r="R857" s="1"/>
      <c r="S857" s="1"/>
      <c r="T857" s="1"/>
      <c r="U857" s="1"/>
    </row>
    <row r="858" spans="1:21" s="3" customFormat="1" x14ac:dyDescent="0.25">
      <c r="A858" s="76"/>
      <c r="B858" s="2"/>
      <c r="F858" s="4"/>
      <c r="H858" s="4"/>
      <c r="I858" s="4"/>
      <c r="K858" s="5"/>
      <c r="L858" s="6"/>
      <c r="M858" s="1"/>
      <c r="N858" s="1"/>
      <c r="O858" s="1"/>
      <c r="P858" s="1"/>
      <c r="Q858" s="1"/>
      <c r="R858" s="1"/>
      <c r="S858" s="1"/>
      <c r="T858" s="1"/>
      <c r="U858" s="1"/>
    </row>
    <row r="859" spans="1:21" s="3" customFormat="1" x14ac:dyDescent="0.25">
      <c r="A859" s="76"/>
      <c r="B859" s="2"/>
      <c r="F859" s="4"/>
      <c r="H859" s="4"/>
      <c r="I859" s="4"/>
      <c r="K859" s="5"/>
      <c r="L859" s="6"/>
      <c r="M859" s="1"/>
      <c r="N859" s="1"/>
      <c r="O859" s="1"/>
      <c r="P859" s="1"/>
      <c r="Q859" s="1"/>
      <c r="R859" s="1"/>
      <c r="S859" s="1"/>
      <c r="T859" s="1"/>
      <c r="U859" s="1"/>
    </row>
    <row r="860" spans="1:21" s="3" customFormat="1" x14ac:dyDescent="0.25">
      <c r="A860" s="76"/>
      <c r="B860" s="2"/>
      <c r="E860" s="4"/>
      <c r="F860" s="4"/>
      <c r="H860" s="4"/>
      <c r="I860" s="4"/>
      <c r="J860" s="4"/>
      <c r="K860" s="5"/>
      <c r="L860" s="6"/>
      <c r="M860" s="1"/>
      <c r="N860" s="1"/>
      <c r="O860" s="1"/>
      <c r="P860" s="1"/>
      <c r="Q860" s="1"/>
      <c r="R860" s="1"/>
      <c r="S860" s="1"/>
      <c r="T860" s="1"/>
      <c r="U860" s="1"/>
    </row>
    <row r="861" spans="1:21" s="3" customFormat="1" x14ac:dyDescent="0.25">
      <c r="A861" s="76"/>
      <c r="B861" s="2"/>
      <c r="D861" s="4"/>
      <c r="E861" s="4"/>
      <c r="F861" s="4"/>
      <c r="H861" s="4"/>
      <c r="I861" s="4"/>
      <c r="J861" s="4"/>
      <c r="K861" s="5"/>
      <c r="L861" s="6"/>
      <c r="M861" s="1"/>
      <c r="N861" s="1"/>
      <c r="O861" s="1"/>
      <c r="P861" s="1"/>
      <c r="Q861" s="1"/>
      <c r="R861" s="1"/>
      <c r="S861" s="1"/>
      <c r="T861" s="1"/>
      <c r="U861" s="1"/>
    </row>
    <row r="862" spans="1:21" s="3" customFormat="1" x14ac:dyDescent="0.25">
      <c r="A862" s="76"/>
      <c r="B862" s="2"/>
      <c r="D862" s="4"/>
      <c r="F862" s="4"/>
      <c r="H862" s="4"/>
      <c r="I862" s="4"/>
      <c r="K862" s="5"/>
      <c r="L862" s="6"/>
      <c r="M862" s="1"/>
      <c r="N862" s="1"/>
      <c r="O862" s="1"/>
      <c r="P862" s="1"/>
      <c r="Q862" s="1"/>
      <c r="R862" s="1"/>
      <c r="S862" s="1"/>
      <c r="T862" s="1"/>
      <c r="U862" s="1"/>
    </row>
    <row r="863" spans="1:21" s="3" customFormat="1" x14ac:dyDescent="0.25">
      <c r="A863" s="76"/>
      <c r="B863" s="2"/>
      <c r="E863" s="4"/>
      <c r="F863" s="4"/>
      <c r="H863" s="4"/>
      <c r="I863" s="4"/>
      <c r="J863" s="4"/>
      <c r="K863" s="5"/>
      <c r="L863" s="6"/>
      <c r="M863" s="1"/>
      <c r="N863" s="1"/>
      <c r="O863" s="1"/>
      <c r="P863" s="1"/>
      <c r="Q863" s="1"/>
      <c r="R863" s="1"/>
      <c r="S863" s="1"/>
      <c r="T863" s="1"/>
      <c r="U863" s="1"/>
    </row>
    <row r="864" spans="1:21" s="3" customFormat="1" x14ac:dyDescent="0.25">
      <c r="A864" s="76"/>
      <c r="B864" s="2"/>
      <c r="D864" s="4"/>
      <c r="E864" s="4"/>
      <c r="F864" s="4"/>
      <c r="H864" s="4"/>
      <c r="I864" s="4"/>
      <c r="J864" s="4"/>
      <c r="K864" s="5"/>
      <c r="L864" s="6"/>
      <c r="M864" s="1"/>
      <c r="N864" s="1"/>
      <c r="O864" s="1"/>
      <c r="P864" s="1"/>
      <c r="Q864" s="1"/>
      <c r="R864" s="1"/>
      <c r="S864" s="1"/>
      <c r="T864" s="1"/>
      <c r="U864" s="1"/>
    </row>
    <row r="865" spans="1:21" s="3" customFormat="1" x14ac:dyDescent="0.25">
      <c r="A865" s="76"/>
      <c r="B865" s="2"/>
      <c r="D865" s="4"/>
      <c r="E865" s="4"/>
      <c r="F865" s="4"/>
      <c r="H865" s="4"/>
      <c r="I865" s="4"/>
      <c r="J865" s="4"/>
      <c r="K865" s="5"/>
      <c r="L865" s="6"/>
      <c r="M865" s="1"/>
      <c r="N865" s="1"/>
      <c r="O865" s="1"/>
      <c r="P865" s="1"/>
      <c r="Q865" s="1"/>
      <c r="R865" s="1"/>
      <c r="S865" s="1"/>
      <c r="T865" s="1"/>
      <c r="U865" s="1"/>
    </row>
    <row r="866" spans="1:21" s="3" customFormat="1" x14ac:dyDescent="0.25">
      <c r="A866" s="76"/>
      <c r="B866" s="2"/>
      <c r="D866" s="4"/>
      <c r="E866" s="4"/>
      <c r="F866" s="4"/>
      <c r="H866" s="4"/>
      <c r="I866" s="4"/>
      <c r="J866" s="4"/>
      <c r="K866" s="5"/>
      <c r="L866" s="6"/>
      <c r="M866" s="1"/>
      <c r="N866" s="1"/>
      <c r="O866" s="1"/>
      <c r="P866" s="1"/>
      <c r="Q866" s="1"/>
      <c r="R866" s="1"/>
      <c r="S866" s="1"/>
      <c r="T866" s="1"/>
      <c r="U866" s="1"/>
    </row>
    <row r="867" spans="1:21" s="3" customFormat="1" x14ac:dyDescent="0.25">
      <c r="A867" s="76"/>
      <c r="B867" s="2"/>
      <c r="D867" s="4"/>
      <c r="F867" s="4"/>
      <c r="H867" s="4"/>
      <c r="I867" s="4"/>
      <c r="K867" s="5"/>
      <c r="L867" s="6"/>
      <c r="M867" s="1"/>
      <c r="N867" s="1"/>
      <c r="O867" s="1"/>
      <c r="P867" s="1"/>
      <c r="Q867" s="1"/>
      <c r="R867" s="1"/>
      <c r="S867" s="1"/>
      <c r="T867" s="1"/>
      <c r="U867" s="1"/>
    </row>
    <row r="868" spans="1:21" s="3" customFormat="1" x14ac:dyDescent="0.25">
      <c r="A868" s="76"/>
      <c r="B868" s="2"/>
      <c r="E868" s="4"/>
      <c r="F868" s="4"/>
      <c r="H868" s="4"/>
      <c r="I868" s="4"/>
      <c r="J868" s="4"/>
      <c r="K868" s="5"/>
      <c r="L868" s="6"/>
      <c r="M868" s="1"/>
      <c r="N868" s="1"/>
      <c r="O868" s="1"/>
      <c r="P868" s="1"/>
      <c r="Q868" s="1"/>
      <c r="R868" s="1"/>
      <c r="S868" s="1"/>
      <c r="T868" s="1"/>
      <c r="U868" s="1"/>
    </row>
    <row r="869" spans="1:21" s="3" customFormat="1" x14ac:dyDescent="0.25">
      <c r="A869" s="76"/>
      <c r="B869" s="2"/>
      <c r="D869" s="4"/>
      <c r="F869" s="4"/>
      <c r="H869" s="4"/>
      <c r="I869" s="4"/>
      <c r="K869" s="5"/>
      <c r="L869" s="6"/>
      <c r="M869" s="1"/>
      <c r="N869" s="1"/>
      <c r="O869" s="1"/>
      <c r="P869" s="1"/>
      <c r="Q869" s="1"/>
      <c r="R869" s="1"/>
      <c r="S869" s="1"/>
      <c r="T869" s="1"/>
      <c r="U869" s="1"/>
    </row>
    <row r="870" spans="1:21" s="3" customFormat="1" x14ac:dyDescent="0.25">
      <c r="A870" s="76"/>
      <c r="B870" s="2"/>
      <c r="E870" s="4"/>
      <c r="F870" s="4"/>
      <c r="H870" s="4"/>
      <c r="I870" s="4"/>
      <c r="J870" s="4"/>
      <c r="K870" s="5"/>
      <c r="L870" s="6"/>
      <c r="M870" s="1"/>
      <c r="N870" s="1"/>
      <c r="O870" s="1"/>
      <c r="P870" s="1"/>
      <c r="Q870" s="1"/>
      <c r="R870" s="1"/>
      <c r="S870" s="1"/>
      <c r="T870" s="1"/>
      <c r="U870" s="1"/>
    </row>
    <row r="871" spans="1:21" s="3" customFormat="1" x14ac:dyDescent="0.25">
      <c r="A871" s="76"/>
      <c r="B871" s="2"/>
      <c r="D871" s="4"/>
      <c r="E871" s="4"/>
      <c r="F871" s="4"/>
      <c r="H871" s="4"/>
      <c r="I871" s="4"/>
      <c r="J871" s="4"/>
      <c r="K871" s="5"/>
      <c r="L871" s="6"/>
      <c r="M871" s="1"/>
      <c r="N871" s="1"/>
      <c r="O871" s="1"/>
      <c r="P871" s="1"/>
      <c r="Q871" s="1"/>
      <c r="R871" s="1"/>
      <c r="S871" s="1"/>
      <c r="T871" s="1"/>
      <c r="U871" s="1"/>
    </row>
    <row r="872" spans="1:21" s="3" customFormat="1" x14ac:dyDescent="0.25">
      <c r="A872" s="76"/>
      <c r="B872" s="2"/>
      <c r="D872" s="4"/>
      <c r="F872" s="4"/>
      <c r="H872" s="4"/>
      <c r="I872" s="4"/>
      <c r="K872" s="5"/>
      <c r="L872" s="6"/>
      <c r="M872" s="1"/>
      <c r="N872" s="1"/>
      <c r="O872" s="1"/>
      <c r="P872" s="1"/>
      <c r="Q872" s="1"/>
      <c r="R872" s="1"/>
      <c r="S872" s="1"/>
      <c r="T872" s="1"/>
      <c r="U872" s="1"/>
    </row>
    <row r="873" spans="1:21" s="3" customFormat="1" x14ac:dyDescent="0.25">
      <c r="A873" s="76"/>
      <c r="B873" s="2"/>
      <c r="E873" s="4"/>
      <c r="F873" s="4"/>
      <c r="H873" s="4"/>
      <c r="I873" s="4"/>
      <c r="J873" s="4"/>
      <c r="K873" s="5"/>
      <c r="L873" s="6"/>
      <c r="M873" s="1"/>
      <c r="N873" s="1"/>
      <c r="O873" s="1"/>
      <c r="P873" s="1"/>
      <c r="Q873" s="1"/>
      <c r="R873" s="1"/>
      <c r="S873" s="1"/>
      <c r="T873" s="1"/>
      <c r="U873" s="1"/>
    </row>
    <row r="874" spans="1:21" s="3" customFormat="1" x14ac:dyDescent="0.25">
      <c r="A874" s="76"/>
      <c r="B874" s="2"/>
      <c r="D874" s="4"/>
      <c r="F874" s="4"/>
      <c r="H874" s="4"/>
      <c r="I874" s="4"/>
      <c r="K874" s="5"/>
      <c r="L874" s="6"/>
      <c r="M874" s="1"/>
      <c r="N874" s="1"/>
      <c r="O874" s="1"/>
      <c r="P874" s="1"/>
      <c r="Q874" s="1"/>
      <c r="R874" s="1"/>
      <c r="S874" s="1"/>
      <c r="T874" s="1"/>
      <c r="U874" s="1"/>
    </row>
    <row r="875" spans="1:21" s="3" customFormat="1" x14ac:dyDescent="0.25">
      <c r="A875" s="76"/>
      <c r="B875" s="2"/>
      <c r="F875" s="4"/>
      <c r="H875" s="4"/>
      <c r="I875" s="4"/>
      <c r="K875" s="5"/>
      <c r="L875" s="6"/>
      <c r="M875" s="1"/>
      <c r="N875" s="1"/>
      <c r="O875" s="1"/>
      <c r="P875" s="1"/>
      <c r="Q875" s="1"/>
      <c r="R875" s="1"/>
      <c r="S875" s="1"/>
      <c r="T875" s="1"/>
      <c r="U875" s="1"/>
    </row>
    <row r="876" spans="1:21" s="3" customFormat="1" x14ac:dyDescent="0.25">
      <c r="A876" s="76"/>
      <c r="B876" s="2"/>
      <c r="E876" s="4"/>
      <c r="F876" s="4"/>
      <c r="H876" s="4"/>
      <c r="I876" s="4"/>
      <c r="J876" s="4"/>
      <c r="K876" s="5"/>
      <c r="L876" s="6"/>
      <c r="M876" s="1"/>
      <c r="N876" s="1"/>
      <c r="O876" s="1"/>
      <c r="P876" s="1"/>
      <c r="Q876" s="1"/>
      <c r="R876" s="1"/>
      <c r="S876" s="1"/>
      <c r="T876" s="1"/>
      <c r="U876" s="1"/>
    </row>
    <row r="877" spans="1:21" s="3" customFormat="1" x14ac:dyDescent="0.25">
      <c r="A877" s="76"/>
      <c r="B877" s="2"/>
      <c r="D877" s="4"/>
      <c r="E877" s="4"/>
      <c r="F877" s="4"/>
      <c r="H877" s="4"/>
      <c r="I877" s="4"/>
      <c r="J877" s="4"/>
      <c r="K877" s="5"/>
      <c r="L877" s="6"/>
      <c r="M877" s="1"/>
      <c r="N877" s="1"/>
      <c r="O877" s="1"/>
      <c r="P877" s="1"/>
      <c r="Q877" s="1"/>
      <c r="R877" s="1"/>
      <c r="S877" s="1"/>
      <c r="T877" s="1"/>
      <c r="U877" s="1"/>
    </row>
    <row r="878" spans="1:21" s="3" customFormat="1" x14ac:dyDescent="0.25">
      <c r="A878" s="76"/>
      <c r="B878" s="2"/>
      <c r="D878" s="4"/>
      <c r="E878" s="4"/>
      <c r="F878" s="4"/>
      <c r="H878" s="4"/>
      <c r="I878" s="4"/>
      <c r="J878" s="4"/>
      <c r="K878" s="5"/>
      <c r="L878" s="6"/>
      <c r="M878" s="1"/>
      <c r="N878" s="1"/>
      <c r="O878" s="1"/>
      <c r="P878" s="1"/>
      <c r="Q878" s="1"/>
      <c r="R878" s="1"/>
      <c r="S878" s="1"/>
      <c r="T878" s="1"/>
      <c r="U878" s="1"/>
    </row>
    <row r="879" spans="1:21" s="3" customFormat="1" x14ac:dyDescent="0.25">
      <c r="A879" s="76"/>
      <c r="B879" s="2"/>
      <c r="D879" s="4"/>
      <c r="E879" s="4"/>
      <c r="F879" s="4"/>
      <c r="H879" s="4"/>
      <c r="I879" s="4"/>
      <c r="J879" s="4"/>
      <c r="K879" s="5"/>
      <c r="L879" s="6"/>
      <c r="M879" s="1"/>
      <c r="N879" s="1"/>
      <c r="O879" s="1"/>
      <c r="P879" s="1"/>
      <c r="Q879" s="1"/>
      <c r="R879" s="1"/>
      <c r="S879" s="1"/>
      <c r="T879" s="1"/>
      <c r="U879" s="1"/>
    </row>
    <row r="880" spans="1:21" s="3" customFormat="1" x14ac:dyDescent="0.25">
      <c r="A880" s="1"/>
      <c r="B880" s="2"/>
      <c r="D880" s="4"/>
      <c r="E880" s="4"/>
      <c r="F880" s="4"/>
      <c r="H880" s="4"/>
      <c r="I880" s="4"/>
      <c r="J880" s="4"/>
      <c r="K880" s="5"/>
      <c r="L880" s="6"/>
      <c r="M880" s="1"/>
      <c r="N880" s="1"/>
      <c r="O880" s="1"/>
      <c r="P880" s="1"/>
      <c r="Q880" s="1"/>
      <c r="R880" s="1"/>
      <c r="S880" s="1"/>
      <c r="T880" s="1"/>
      <c r="U880" s="1"/>
    </row>
    <row r="883" spans="1:21" s="3" customFormat="1" x14ac:dyDescent="0.25">
      <c r="A883" s="1"/>
      <c r="B883" s="2"/>
      <c r="D883" s="4"/>
      <c r="E883" s="4"/>
      <c r="F883" s="4"/>
      <c r="H883" s="4"/>
      <c r="I883" s="4"/>
      <c r="J883" s="4"/>
      <c r="K883" s="5"/>
      <c r="L883" s="6"/>
      <c r="M883" s="1"/>
      <c r="N883" s="1"/>
      <c r="O883" s="1"/>
      <c r="P883" s="1"/>
      <c r="Q883" s="1"/>
      <c r="R883" s="1"/>
      <c r="S883" s="1"/>
      <c r="T883" s="1"/>
      <c r="U883" s="1"/>
    </row>
    <row r="884" spans="1:21" s="3" customFormat="1" x14ac:dyDescent="0.25">
      <c r="A884" s="1"/>
      <c r="B884" s="2"/>
      <c r="D884" s="4"/>
      <c r="E884" s="4"/>
      <c r="F884" s="4"/>
      <c r="H884" s="4"/>
      <c r="I884" s="4"/>
      <c r="J884" s="4"/>
      <c r="K884" s="5"/>
      <c r="L884" s="6"/>
      <c r="M884" s="1"/>
      <c r="N884" s="1"/>
      <c r="O884" s="1"/>
      <c r="P884" s="1"/>
      <c r="Q884" s="1"/>
      <c r="R884" s="1"/>
      <c r="S884" s="1"/>
      <c r="T884" s="1"/>
      <c r="U884" s="1"/>
    </row>
    <row r="885" spans="1:21" s="3" customFormat="1" x14ac:dyDescent="0.25">
      <c r="A885" s="1"/>
      <c r="B885" s="2"/>
      <c r="D885" s="4"/>
      <c r="E885" s="4"/>
      <c r="F885" s="4"/>
      <c r="H885" s="4"/>
      <c r="I885" s="4"/>
      <c r="J885" s="4"/>
      <c r="K885" s="5"/>
      <c r="L885" s="6"/>
      <c r="M885" s="1"/>
      <c r="N885" s="1"/>
      <c r="O885" s="1"/>
      <c r="P885" s="1"/>
      <c r="Q885" s="1"/>
      <c r="R885" s="1"/>
      <c r="S885" s="1"/>
      <c r="T885" s="1"/>
      <c r="U885" s="1"/>
    </row>
    <row r="887" spans="1:21" s="3" customFormat="1" x14ac:dyDescent="0.25">
      <c r="A887" s="1"/>
      <c r="B887" s="2"/>
      <c r="D887" s="4"/>
      <c r="F887" s="4"/>
      <c r="H887" s="4"/>
      <c r="I887" s="4"/>
      <c r="K887" s="5"/>
      <c r="L887" s="6"/>
      <c r="M887" s="1"/>
      <c r="N887" s="1"/>
      <c r="O887" s="1"/>
      <c r="P887" s="1"/>
      <c r="Q887" s="1"/>
      <c r="R887" s="1"/>
      <c r="S887" s="1"/>
      <c r="T887" s="1"/>
      <c r="U887" s="1"/>
    </row>
    <row r="888" spans="1:21" s="3" customFormat="1" x14ac:dyDescent="0.25">
      <c r="A888" s="1"/>
      <c r="B888" s="2"/>
      <c r="E888" s="4"/>
      <c r="F888" s="4"/>
      <c r="H888" s="4"/>
      <c r="I888" s="4"/>
      <c r="J888" s="4"/>
      <c r="K888" s="5"/>
      <c r="L888" s="6"/>
      <c r="M888" s="1"/>
      <c r="N888" s="1"/>
      <c r="O888" s="1"/>
      <c r="P888" s="1"/>
      <c r="Q888" s="1"/>
      <c r="R888" s="1"/>
      <c r="S888" s="1"/>
      <c r="T888" s="1"/>
      <c r="U888" s="1"/>
    </row>
    <row r="889" spans="1:21" s="3" customFormat="1" x14ac:dyDescent="0.25">
      <c r="A889" s="1"/>
      <c r="B889" s="2"/>
      <c r="D889" s="4"/>
      <c r="F889" s="4"/>
      <c r="H889" s="4"/>
      <c r="I889" s="4"/>
      <c r="K889" s="5"/>
      <c r="L889" s="6"/>
      <c r="M889" s="1"/>
      <c r="N889" s="1"/>
      <c r="O889" s="1"/>
      <c r="P889" s="1"/>
      <c r="Q889" s="1"/>
      <c r="R889" s="1"/>
      <c r="S889" s="1"/>
      <c r="T889" s="1"/>
      <c r="U889" s="1"/>
    </row>
    <row r="890" spans="1:21" s="3" customFormat="1" x14ac:dyDescent="0.25">
      <c r="A890" s="1"/>
      <c r="B890" s="2"/>
      <c r="E890" s="4"/>
      <c r="F890" s="4"/>
      <c r="H890" s="4"/>
      <c r="I890" s="4"/>
      <c r="J890" s="4"/>
      <c r="K890" s="5"/>
      <c r="L890" s="6"/>
      <c r="M890" s="1"/>
      <c r="N890" s="1"/>
      <c r="O890" s="1"/>
      <c r="P890" s="1"/>
      <c r="Q890" s="1"/>
      <c r="R890" s="1"/>
      <c r="S890" s="1"/>
      <c r="T890" s="1"/>
      <c r="U890" s="1"/>
    </row>
    <row r="891" spans="1:21" s="3" customFormat="1" x14ac:dyDescent="0.25">
      <c r="A891" s="1"/>
      <c r="B891" s="2"/>
      <c r="D891" s="4"/>
      <c r="F891" s="4"/>
      <c r="H891" s="4"/>
      <c r="I891" s="4"/>
      <c r="K891" s="5"/>
      <c r="L891" s="6"/>
      <c r="M891" s="1"/>
      <c r="N891" s="1"/>
      <c r="O891" s="1"/>
      <c r="P891" s="1"/>
      <c r="Q891" s="1"/>
      <c r="R891" s="1"/>
      <c r="S891" s="1"/>
      <c r="T891" s="1"/>
      <c r="U891" s="1"/>
    </row>
    <row r="892" spans="1:21" s="3" customFormat="1" x14ac:dyDescent="0.25">
      <c r="A892" s="1"/>
      <c r="B892" s="2"/>
      <c r="E892" s="4"/>
      <c r="F892" s="4"/>
      <c r="H892" s="4"/>
      <c r="I892" s="4"/>
      <c r="J892" s="4"/>
      <c r="K892" s="5"/>
      <c r="L892" s="6"/>
      <c r="M892" s="1"/>
      <c r="N892" s="1"/>
      <c r="O892" s="1"/>
      <c r="P892" s="1"/>
      <c r="Q892" s="1"/>
      <c r="R892" s="1"/>
      <c r="S892" s="1"/>
      <c r="T892" s="1"/>
      <c r="U892" s="1"/>
    </row>
    <row r="893" spans="1:21" s="3" customFormat="1" x14ac:dyDescent="0.25">
      <c r="A893" s="1"/>
      <c r="B893" s="2"/>
      <c r="D893" s="4"/>
      <c r="F893" s="4"/>
      <c r="H893" s="4"/>
      <c r="I893" s="4"/>
      <c r="K893" s="5"/>
      <c r="L893" s="6"/>
      <c r="M893" s="1"/>
      <c r="N893" s="1"/>
      <c r="O893" s="1"/>
      <c r="P893" s="1"/>
      <c r="Q893" s="1"/>
      <c r="R893" s="1"/>
      <c r="S893" s="1"/>
      <c r="T893" s="1"/>
      <c r="U893" s="1"/>
    </row>
    <row r="894" spans="1:21" s="3" customFormat="1" x14ac:dyDescent="0.25">
      <c r="A894" s="1"/>
      <c r="B894" s="2"/>
      <c r="F894" s="4"/>
      <c r="H894" s="4"/>
      <c r="I894" s="4"/>
      <c r="K894" s="5"/>
      <c r="L894" s="6"/>
      <c r="M894" s="1"/>
      <c r="N894" s="1"/>
      <c r="O894" s="1"/>
      <c r="P894" s="1"/>
      <c r="Q894" s="1"/>
      <c r="R894" s="1"/>
      <c r="S894" s="1"/>
      <c r="T894" s="1"/>
      <c r="U894" s="1"/>
    </row>
    <row r="895" spans="1:21" s="3" customFormat="1" x14ac:dyDescent="0.25">
      <c r="A895" s="1"/>
      <c r="B895" s="2"/>
      <c r="E895" s="4"/>
      <c r="F895" s="4"/>
      <c r="H895" s="4"/>
      <c r="I895" s="4"/>
      <c r="J895" s="4"/>
      <c r="K895" s="5"/>
      <c r="L895" s="6"/>
      <c r="M895" s="1"/>
      <c r="N895" s="1"/>
      <c r="O895" s="1"/>
      <c r="P895" s="1"/>
      <c r="Q895" s="1"/>
      <c r="R895" s="1"/>
      <c r="S895" s="1"/>
      <c r="T895" s="1"/>
      <c r="U895" s="1"/>
    </row>
    <row r="896" spans="1:21" s="3" customFormat="1" x14ac:dyDescent="0.25">
      <c r="A896" s="1"/>
      <c r="B896" s="2"/>
      <c r="D896" s="4"/>
      <c r="F896" s="4"/>
      <c r="H896" s="4"/>
      <c r="I896" s="4"/>
      <c r="K896" s="5"/>
      <c r="L896" s="6"/>
      <c r="M896" s="1"/>
      <c r="N896" s="1"/>
      <c r="O896" s="1"/>
      <c r="P896" s="1"/>
      <c r="Q896" s="1"/>
      <c r="R896" s="1"/>
      <c r="S896" s="1"/>
      <c r="T896" s="1"/>
      <c r="U896" s="1"/>
    </row>
    <row r="897" spans="1:21" s="3" customFormat="1" x14ac:dyDescent="0.25">
      <c r="A897" s="1"/>
      <c r="B897" s="2"/>
      <c r="F897" s="4"/>
      <c r="H897" s="4"/>
      <c r="I897" s="4"/>
      <c r="K897" s="5"/>
      <c r="L897" s="6"/>
      <c r="M897" s="1"/>
      <c r="N897" s="1"/>
      <c r="O897" s="1"/>
      <c r="P897" s="1"/>
      <c r="Q897" s="1"/>
      <c r="R897" s="1"/>
      <c r="S897" s="1"/>
      <c r="T897" s="1"/>
      <c r="U897" s="1"/>
    </row>
    <row r="898" spans="1:21" s="3" customFormat="1" x14ac:dyDescent="0.25">
      <c r="A898" s="1"/>
      <c r="B898" s="2"/>
      <c r="E898" s="4"/>
      <c r="F898" s="4"/>
      <c r="H898" s="4"/>
      <c r="I898" s="4"/>
      <c r="J898" s="4"/>
      <c r="K898" s="5"/>
      <c r="L898" s="6"/>
      <c r="M898" s="1"/>
      <c r="N898" s="1"/>
      <c r="O898" s="1"/>
      <c r="P898" s="1"/>
      <c r="Q898" s="1"/>
      <c r="R898" s="1"/>
      <c r="S898" s="1"/>
      <c r="T898" s="1"/>
      <c r="U898" s="1"/>
    </row>
    <row r="900" spans="1:21" s="3" customFormat="1" x14ac:dyDescent="0.25">
      <c r="A900" s="1"/>
      <c r="B900" s="2"/>
      <c r="D900" s="4"/>
      <c r="E900" s="4"/>
      <c r="F900" s="4"/>
      <c r="H900" s="4"/>
      <c r="I900" s="4"/>
      <c r="J900" s="4"/>
      <c r="K900" s="5"/>
      <c r="L900" s="6"/>
      <c r="M900" s="1"/>
      <c r="N900" s="1"/>
      <c r="O900" s="1"/>
      <c r="P900" s="1"/>
      <c r="Q900" s="1"/>
      <c r="R900" s="1"/>
      <c r="S900" s="1"/>
      <c r="T900" s="1"/>
      <c r="U900" s="1"/>
    </row>
    <row r="901" spans="1:21" s="3" customFormat="1" x14ac:dyDescent="0.25">
      <c r="A901" s="1"/>
      <c r="B901" s="2"/>
      <c r="D901" s="4"/>
      <c r="E901" s="4"/>
      <c r="F901" s="4"/>
      <c r="H901" s="4"/>
      <c r="I901" s="4"/>
      <c r="J901" s="4"/>
      <c r="K901" s="5"/>
      <c r="L901" s="6"/>
      <c r="M901" s="1"/>
      <c r="N901" s="1"/>
      <c r="O901" s="1"/>
      <c r="P901" s="1"/>
      <c r="Q901" s="1"/>
      <c r="R901" s="1"/>
      <c r="S901" s="1"/>
      <c r="T901" s="1"/>
      <c r="U901" s="1"/>
    </row>
    <row r="904" spans="1:21" s="3" customFormat="1" x14ac:dyDescent="0.25">
      <c r="A904" s="1"/>
      <c r="B904" s="2"/>
      <c r="D904" s="4"/>
      <c r="F904" s="4"/>
      <c r="H904" s="4"/>
      <c r="I904" s="4"/>
      <c r="K904" s="5"/>
      <c r="L904" s="6"/>
      <c r="M904" s="1"/>
      <c r="N904" s="1"/>
      <c r="O904" s="1"/>
      <c r="P904" s="1"/>
      <c r="Q904" s="1"/>
      <c r="R904" s="1"/>
      <c r="S904" s="1"/>
      <c r="T904" s="1"/>
      <c r="U904" s="1"/>
    </row>
    <row r="905" spans="1:21" s="3" customFormat="1" x14ac:dyDescent="0.25">
      <c r="A905" s="1"/>
      <c r="B905" s="2"/>
      <c r="E905" s="4"/>
      <c r="F905" s="4"/>
      <c r="H905" s="4"/>
      <c r="I905" s="4"/>
      <c r="J905" s="4"/>
      <c r="K905" s="5"/>
      <c r="L905" s="6"/>
      <c r="M905" s="1"/>
      <c r="N905" s="1"/>
      <c r="O905" s="1"/>
      <c r="P905" s="1"/>
      <c r="Q905" s="1"/>
      <c r="R905" s="1"/>
      <c r="S905" s="1"/>
      <c r="T905" s="1"/>
      <c r="U905" s="1"/>
    </row>
    <row r="913" spans="1:21" s="3" customFormat="1" x14ac:dyDescent="0.25">
      <c r="A913" s="1"/>
      <c r="B913" s="2"/>
      <c r="D913" s="4"/>
      <c r="F913" s="4"/>
      <c r="H913" s="4"/>
      <c r="I913" s="4"/>
      <c r="K913" s="5"/>
      <c r="L913" s="6"/>
      <c r="M913" s="1"/>
      <c r="N913" s="1"/>
      <c r="O913" s="1"/>
      <c r="P913" s="1"/>
      <c r="Q913" s="1"/>
      <c r="R913" s="1"/>
      <c r="S913" s="1"/>
      <c r="T913" s="1"/>
      <c r="U913" s="1"/>
    </row>
    <row r="914" spans="1:21" s="3" customFormat="1" x14ac:dyDescent="0.25">
      <c r="A914" s="1"/>
      <c r="B914" s="2"/>
      <c r="F914" s="4"/>
      <c r="H914" s="4"/>
      <c r="I914" s="4"/>
      <c r="K914" s="5"/>
      <c r="L914" s="6"/>
      <c r="M914" s="1"/>
      <c r="N914" s="1"/>
      <c r="O914" s="1"/>
      <c r="P914" s="1"/>
      <c r="Q914" s="1"/>
      <c r="R914" s="1"/>
      <c r="S914" s="1"/>
      <c r="T914" s="1"/>
      <c r="U914" s="1"/>
    </row>
    <row r="915" spans="1:21" s="3" customFormat="1" x14ac:dyDescent="0.25">
      <c r="A915" s="1"/>
      <c r="B915" s="2"/>
      <c r="F915" s="4"/>
      <c r="H915" s="4"/>
      <c r="I915" s="4"/>
      <c r="K915" s="5"/>
      <c r="L915" s="6"/>
      <c r="M915" s="1"/>
      <c r="N915" s="1"/>
      <c r="O915" s="1"/>
      <c r="P915" s="1"/>
      <c r="Q915" s="1"/>
      <c r="R915" s="1"/>
      <c r="S915" s="1"/>
      <c r="T915" s="1"/>
      <c r="U915" s="1"/>
    </row>
    <row r="916" spans="1:21" s="3" customFormat="1" x14ac:dyDescent="0.25">
      <c r="A916" s="1"/>
      <c r="B916" s="2"/>
      <c r="F916" s="4"/>
      <c r="H916" s="4"/>
      <c r="I916" s="4"/>
      <c r="K916" s="5"/>
      <c r="L916" s="6"/>
      <c r="M916" s="1"/>
      <c r="N916" s="1"/>
      <c r="O916" s="1"/>
      <c r="P916" s="1"/>
      <c r="Q916" s="1"/>
      <c r="R916" s="1"/>
      <c r="S916" s="1"/>
      <c r="T916" s="1"/>
      <c r="U916" s="1"/>
    </row>
    <row r="917" spans="1:21" s="3" customFormat="1" x14ac:dyDescent="0.25">
      <c r="A917" s="1"/>
      <c r="B917" s="2"/>
      <c r="E917" s="4"/>
      <c r="F917" s="4"/>
      <c r="H917" s="4"/>
      <c r="I917" s="4"/>
      <c r="J917" s="4"/>
      <c r="K917" s="5"/>
      <c r="L917" s="6"/>
      <c r="M917" s="1"/>
      <c r="N917" s="1"/>
      <c r="O917" s="1"/>
      <c r="P917" s="1"/>
      <c r="Q917" s="1"/>
      <c r="R917" s="1"/>
      <c r="S917" s="1"/>
      <c r="T917" s="1"/>
      <c r="U917" s="1"/>
    </row>
    <row r="919" spans="1:21" s="3" customFormat="1" x14ac:dyDescent="0.25">
      <c r="A919" s="1"/>
      <c r="B919" s="2"/>
      <c r="D919" s="4"/>
      <c r="E919" s="4"/>
      <c r="F919" s="4"/>
      <c r="H919" s="4"/>
      <c r="I919" s="4"/>
      <c r="J919" s="4"/>
      <c r="K919" s="5"/>
      <c r="L919" s="6"/>
      <c r="M919" s="1"/>
      <c r="N919" s="1"/>
      <c r="O919" s="1"/>
      <c r="P919" s="1"/>
      <c r="Q919" s="1"/>
      <c r="R919" s="1"/>
      <c r="S919" s="1"/>
      <c r="T919" s="1"/>
      <c r="U919" s="1"/>
    </row>
    <row r="920" spans="1:21" s="3" customFormat="1" x14ac:dyDescent="0.25">
      <c r="A920" s="1"/>
      <c r="B920" s="2"/>
      <c r="D920" s="4"/>
      <c r="F920" s="4"/>
      <c r="H920" s="4"/>
      <c r="I920" s="4"/>
      <c r="K920" s="5"/>
      <c r="L920" s="6"/>
      <c r="M920" s="1"/>
      <c r="N920" s="1"/>
      <c r="O920" s="1"/>
      <c r="P920" s="1"/>
      <c r="Q920" s="1"/>
      <c r="R920" s="1"/>
      <c r="S920" s="1"/>
      <c r="T920" s="1"/>
      <c r="U920" s="1"/>
    </row>
    <row r="921" spans="1:21" s="3" customFormat="1" x14ac:dyDescent="0.25">
      <c r="A921" s="1"/>
      <c r="B921" s="2"/>
      <c r="F921" s="4"/>
      <c r="H921" s="4"/>
      <c r="I921" s="4"/>
      <c r="K921" s="5"/>
      <c r="L921" s="6"/>
      <c r="M921" s="1"/>
      <c r="N921" s="1"/>
      <c r="O921" s="1"/>
      <c r="P921" s="1"/>
      <c r="Q921" s="1"/>
      <c r="R921" s="1"/>
      <c r="S921" s="1"/>
      <c r="T921" s="1"/>
      <c r="U921" s="1"/>
    </row>
    <row r="922" spans="1:21" s="3" customFormat="1" x14ac:dyDescent="0.25">
      <c r="A922" s="1"/>
      <c r="B922" s="2"/>
      <c r="E922" s="4"/>
      <c r="F922" s="4"/>
      <c r="H922" s="4"/>
      <c r="I922" s="4"/>
      <c r="J922" s="4"/>
      <c r="K922" s="5"/>
      <c r="L922" s="6"/>
      <c r="M922" s="1"/>
      <c r="N922" s="1"/>
      <c r="O922" s="1"/>
      <c r="P922" s="1"/>
      <c r="Q922" s="1"/>
      <c r="R922" s="1"/>
      <c r="S922" s="1"/>
      <c r="T922" s="1"/>
      <c r="U922" s="1"/>
    </row>
    <row r="923" spans="1:21" s="3" customFormat="1" x14ac:dyDescent="0.25">
      <c r="A923" s="1"/>
      <c r="B923" s="2"/>
      <c r="D923" s="4"/>
      <c r="E923" s="4"/>
      <c r="F923" s="4"/>
      <c r="H923" s="4"/>
      <c r="I923" s="4"/>
      <c r="J923" s="4"/>
      <c r="K923" s="5"/>
      <c r="L923" s="6"/>
      <c r="M923" s="1"/>
      <c r="N923" s="1"/>
      <c r="O923" s="1"/>
      <c r="P923" s="1"/>
      <c r="Q923" s="1"/>
      <c r="R923" s="1"/>
      <c r="S923" s="1"/>
      <c r="T923" s="1"/>
      <c r="U923" s="1"/>
    </row>
    <row r="930" spans="1:21" s="3" customFormat="1" x14ac:dyDescent="0.25">
      <c r="A930" s="1"/>
      <c r="B930" s="2"/>
      <c r="D930" s="4"/>
      <c r="E930" s="4"/>
      <c r="F930" s="4"/>
      <c r="H930" s="4"/>
      <c r="I930" s="4"/>
      <c r="J930" s="4"/>
      <c r="K930" s="5"/>
      <c r="L930" s="6"/>
      <c r="M930" s="1"/>
      <c r="N930" s="1"/>
      <c r="O930" s="1"/>
      <c r="P930" s="1"/>
      <c r="Q930" s="1"/>
      <c r="R930" s="1"/>
      <c r="S930" s="1"/>
      <c r="T930" s="1"/>
      <c r="U930" s="1"/>
    </row>
    <row r="931" spans="1:21" s="3" customFormat="1" x14ac:dyDescent="0.25">
      <c r="A931" s="1"/>
      <c r="B931" s="2"/>
      <c r="D931" s="4"/>
      <c r="F931" s="4"/>
      <c r="H931" s="4"/>
      <c r="I931" s="4"/>
      <c r="K931" s="5"/>
      <c r="L931" s="6"/>
      <c r="M931" s="1"/>
      <c r="N931" s="1"/>
      <c r="O931" s="1"/>
      <c r="P931" s="1"/>
      <c r="Q931" s="1"/>
      <c r="R931" s="1"/>
      <c r="S931" s="1"/>
      <c r="T931" s="1"/>
      <c r="U931" s="1"/>
    </row>
    <row r="932" spans="1:21" s="3" customFormat="1" x14ac:dyDescent="0.25">
      <c r="A932" s="1"/>
      <c r="B932" s="2"/>
      <c r="E932" s="4"/>
      <c r="F932" s="4"/>
      <c r="H932" s="4"/>
      <c r="I932" s="4"/>
      <c r="J932" s="4"/>
      <c r="K932" s="5"/>
      <c r="L932" s="6"/>
      <c r="M932" s="1"/>
      <c r="N932" s="1"/>
      <c r="O932" s="1"/>
      <c r="P932" s="1"/>
      <c r="Q932" s="1"/>
      <c r="R932" s="1"/>
      <c r="S932" s="1"/>
      <c r="T932" s="1"/>
      <c r="U932" s="1"/>
    </row>
    <row r="939" spans="1:21" s="3" customFormat="1" x14ac:dyDescent="0.25">
      <c r="A939" s="1"/>
      <c r="B939" s="2"/>
      <c r="D939" s="4"/>
      <c r="E939" s="4"/>
      <c r="F939" s="4"/>
      <c r="H939" s="4"/>
      <c r="I939" s="4"/>
      <c r="J939" s="4"/>
      <c r="K939" s="5"/>
      <c r="L939" s="6"/>
      <c r="M939" s="1"/>
      <c r="N939" s="1"/>
      <c r="O939" s="1"/>
      <c r="P939" s="1"/>
      <c r="Q939" s="1"/>
      <c r="R939" s="1"/>
      <c r="S939" s="1"/>
      <c r="T939" s="1"/>
      <c r="U939" s="1"/>
    </row>
    <row r="940" spans="1:21" s="3" customFormat="1" x14ac:dyDescent="0.25">
      <c r="A940" s="1"/>
      <c r="B940" s="2"/>
      <c r="D940" s="4"/>
      <c r="E940" s="4"/>
      <c r="F940" s="4"/>
      <c r="H940" s="4"/>
      <c r="I940" s="4"/>
      <c r="J940" s="4"/>
      <c r="K940" s="5"/>
      <c r="L940" s="6"/>
      <c r="M940" s="1"/>
      <c r="N940" s="1"/>
      <c r="O940" s="1"/>
      <c r="P940" s="1"/>
      <c r="Q940" s="1"/>
      <c r="R940" s="1"/>
      <c r="S940" s="1"/>
      <c r="T940" s="1"/>
      <c r="U940" s="1"/>
    </row>
    <row r="941" spans="1:21" s="3" customFormat="1" x14ac:dyDescent="0.25">
      <c r="A941" s="1"/>
      <c r="B941" s="2"/>
      <c r="D941" s="4"/>
      <c r="F941" s="4"/>
      <c r="H941" s="4"/>
      <c r="I941" s="4"/>
      <c r="K941" s="5"/>
      <c r="L941" s="6"/>
      <c r="M941" s="1"/>
      <c r="N941" s="1"/>
      <c r="O941" s="1"/>
      <c r="P941" s="1"/>
      <c r="Q941" s="1"/>
      <c r="R941" s="1"/>
      <c r="S941" s="1"/>
      <c r="T941" s="1"/>
      <c r="U941" s="1"/>
    </row>
    <row r="942" spans="1:21" s="3" customFormat="1" x14ac:dyDescent="0.25">
      <c r="A942" s="1"/>
      <c r="B942" s="2"/>
      <c r="E942" s="4"/>
      <c r="F942" s="4"/>
      <c r="H942" s="4"/>
      <c r="I942" s="4"/>
      <c r="J942" s="4"/>
      <c r="K942" s="5"/>
      <c r="L942" s="6"/>
      <c r="M942" s="1"/>
      <c r="N942" s="1"/>
      <c r="O942" s="1"/>
      <c r="P942" s="1"/>
      <c r="Q942" s="1"/>
      <c r="R942" s="1"/>
      <c r="S942" s="1"/>
      <c r="T942" s="1"/>
      <c r="U942" s="1"/>
    </row>
    <row r="945" spans="1:21" s="3" customFormat="1" x14ac:dyDescent="0.25">
      <c r="A945" s="1"/>
      <c r="B945" s="2"/>
      <c r="D945" s="4"/>
      <c r="F945" s="4"/>
      <c r="H945" s="4"/>
      <c r="I945" s="4"/>
      <c r="K945" s="5"/>
      <c r="L945" s="6"/>
      <c r="M945" s="1"/>
      <c r="N945" s="1"/>
      <c r="O945" s="1"/>
      <c r="P945" s="1"/>
      <c r="Q945" s="1"/>
      <c r="R945" s="1"/>
      <c r="S945" s="1"/>
      <c r="T945" s="1"/>
      <c r="U945" s="1"/>
    </row>
    <row r="946" spans="1:21" s="3" customFormat="1" x14ac:dyDescent="0.25">
      <c r="A946" s="1"/>
      <c r="B946" s="2"/>
      <c r="E946" s="4"/>
      <c r="F946" s="4"/>
      <c r="H946" s="4"/>
      <c r="I946" s="4"/>
      <c r="J946" s="4"/>
      <c r="K946" s="5"/>
      <c r="L946" s="6"/>
      <c r="M946" s="1"/>
      <c r="N946" s="1"/>
      <c r="O946" s="1"/>
      <c r="P946" s="1"/>
      <c r="Q946" s="1"/>
      <c r="R946" s="1"/>
      <c r="S946" s="1"/>
      <c r="T946" s="1"/>
      <c r="U946" s="1"/>
    </row>
    <row r="947" spans="1:21" s="3" customFormat="1" x14ac:dyDescent="0.25">
      <c r="A947" s="1"/>
      <c r="B947" s="2"/>
      <c r="D947" s="4"/>
      <c r="E947" s="4"/>
      <c r="F947" s="4"/>
      <c r="H947" s="4"/>
      <c r="I947" s="4"/>
      <c r="J947" s="4"/>
      <c r="K947" s="5"/>
      <c r="L947" s="6"/>
      <c r="M947" s="1"/>
      <c r="N947" s="1"/>
      <c r="O947" s="1"/>
      <c r="P947" s="1"/>
      <c r="Q947" s="1"/>
      <c r="R947" s="1"/>
      <c r="S947" s="1"/>
      <c r="T947" s="1"/>
      <c r="U947" s="1"/>
    </row>
    <row r="949" spans="1:21" s="3" customFormat="1" x14ac:dyDescent="0.25">
      <c r="A949" s="1"/>
      <c r="B949" s="2"/>
      <c r="D949" s="4"/>
      <c r="F949" s="4"/>
      <c r="H949" s="4"/>
      <c r="I949" s="4"/>
      <c r="K949" s="5"/>
      <c r="L949" s="6"/>
      <c r="M949" s="1"/>
      <c r="N949" s="1"/>
      <c r="O949" s="1"/>
      <c r="P949" s="1"/>
      <c r="Q949" s="1"/>
      <c r="R949" s="1"/>
      <c r="S949" s="1"/>
      <c r="T949" s="1"/>
      <c r="U949" s="1"/>
    </row>
    <row r="950" spans="1:21" s="3" customFormat="1" x14ac:dyDescent="0.25">
      <c r="A950" s="1"/>
      <c r="B950" s="2"/>
      <c r="E950" s="4"/>
      <c r="F950" s="4"/>
      <c r="H950" s="4"/>
      <c r="I950" s="4"/>
      <c r="J950" s="4"/>
      <c r="K950" s="5"/>
      <c r="L950" s="6"/>
      <c r="M950" s="1"/>
      <c r="N950" s="1"/>
      <c r="O950" s="1"/>
      <c r="P950" s="1"/>
      <c r="Q950" s="1"/>
      <c r="R950" s="1"/>
      <c r="S950" s="1"/>
      <c r="T950" s="1"/>
      <c r="U950" s="1"/>
    </row>
    <row r="954" spans="1:21" s="3" customFormat="1" x14ac:dyDescent="0.25">
      <c r="A954" s="1"/>
      <c r="B954" s="2"/>
      <c r="D954" s="4"/>
      <c r="F954" s="4"/>
      <c r="H954" s="4"/>
      <c r="I954" s="4"/>
      <c r="K954" s="5"/>
      <c r="L954" s="6"/>
      <c r="M954" s="1"/>
      <c r="N954" s="1"/>
      <c r="O954" s="1"/>
      <c r="P954" s="1"/>
      <c r="Q954" s="1"/>
      <c r="R954" s="1"/>
      <c r="S954" s="1"/>
      <c r="T954" s="1"/>
      <c r="U954" s="1"/>
    </row>
    <row r="955" spans="1:21" s="3" customFormat="1" x14ac:dyDescent="0.25">
      <c r="A955" s="1"/>
      <c r="B955" s="2"/>
      <c r="E955" s="4"/>
      <c r="F955" s="4"/>
      <c r="H955" s="4"/>
      <c r="I955" s="4"/>
      <c r="J955" s="4"/>
      <c r="K955" s="5"/>
      <c r="L955" s="6"/>
      <c r="M955" s="1"/>
      <c r="N955" s="1"/>
      <c r="O955" s="1"/>
      <c r="P955" s="1"/>
      <c r="Q955" s="1"/>
      <c r="R955" s="1"/>
      <c r="S955" s="1"/>
      <c r="T955" s="1"/>
      <c r="U955" s="1"/>
    </row>
    <row r="957" spans="1:21" s="3" customFormat="1" x14ac:dyDescent="0.25">
      <c r="A957" s="1"/>
      <c r="B957" s="2"/>
      <c r="D957" s="4"/>
      <c r="E957" s="4"/>
      <c r="F957" s="4"/>
      <c r="H957" s="4"/>
      <c r="I957" s="4"/>
      <c r="J957" s="4"/>
      <c r="K957" s="5"/>
      <c r="L957" s="6"/>
      <c r="M957" s="1"/>
      <c r="N957" s="1"/>
      <c r="O957" s="1"/>
      <c r="P957" s="1"/>
      <c r="Q957" s="1"/>
      <c r="R957" s="1"/>
      <c r="S957" s="1"/>
      <c r="T957" s="1"/>
      <c r="U957" s="1"/>
    </row>
    <row r="959" spans="1:21" s="3" customFormat="1" x14ac:dyDescent="0.25">
      <c r="A959" s="1"/>
      <c r="B959" s="2"/>
      <c r="D959" s="4"/>
      <c r="F959" s="4"/>
      <c r="H959" s="4"/>
      <c r="I959" s="4"/>
      <c r="K959" s="5"/>
      <c r="L959" s="6"/>
      <c r="M959" s="1"/>
      <c r="N959" s="1"/>
      <c r="O959" s="1"/>
      <c r="P959" s="1"/>
      <c r="Q959" s="1"/>
      <c r="R959" s="1"/>
      <c r="S959" s="1"/>
      <c r="T959" s="1"/>
      <c r="U959" s="1"/>
    </row>
    <row r="960" spans="1:21" s="3" customFormat="1" x14ac:dyDescent="0.25">
      <c r="A960" s="1"/>
      <c r="B960" s="2"/>
      <c r="E960" s="4"/>
      <c r="F960" s="4"/>
      <c r="H960" s="4"/>
      <c r="I960" s="4"/>
      <c r="J960" s="4"/>
      <c r="K960" s="5"/>
      <c r="L960" s="6"/>
      <c r="M960" s="1"/>
      <c r="N960" s="1"/>
      <c r="O960" s="1"/>
      <c r="P960" s="1"/>
      <c r="Q960" s="1"/>
      <c r="R960" s="1"/>
      <c r="S960" s="1"/>
      <c r="T960" s="1"/>
      <c r="U960" s="1"/>
    </row>
    <row r="964" spans="1:21" s="3" customFormat="1" x14ac:dyDescent="0.25">
      <c r="A964" s="1"/>
      <c r="B964" s="2"/>
      <c r="D964" s="4"/>
      <c r="F964" s="4"/>
      <c r="H964" s="4"/>
      <c r="I964" s="4"/>
      <c r="K964" s="5"/>
      <c r="L964" s="6"/>
      <c r="M964" s="1"/>
      <c r="N964" s="1"/>
      <c r="O964" s="1"/>
      <c r="P964" s="1"/>
      <c r="Q964" s="1"/>
      <c r="R964" s="1"/>
      <c r="S964" s="1"/>
      <c r="T964" s="1"/>
      <c r="U964" s="1"/>
    </row>
    <row r="965" spans="1:21" s="3" customFormat="1" x14ac:dyDescent="0.25">
      <c r="A965" s="1"/>
      <c r="B965" s="2"/>
      <c r="E965" s="4"/>
      <c r="F965" s="4"/>
      <c r="H965" s="4"/>
      <c r="I965" s="4"/>
      <c r="J965" s="4"/>
      <c r="K965" s="5"/>
      <c r="L965" s="6"/>
      <c r="M965" s="1"/>
      <c r="N965" s="1"/>
      <c r="O965" s="1"/>
      <c r="P965" s="1"/>
      <c r="Q965" s="1"/>
      <c r="R965" s="1"/>
      <c r="S965" s="1"/>
      <c r="T965" s="1"/>
      <c r="U965" s="1"/>
    </row>
    <row r="967" spans="1:21" s="3" customFormat="1" x14ac:dyDescent="0.25">
      <c r="A967" s="1"/>
      <c r="B967" s="2"/>
      <c r="D967" s="4"/>
      <c r="F967" s="4"/>
      <c r="H967" s="4"/>
      <c r="I967" s="4"/>
      <c r="K967" s="5"/>
      <c r="L967" s="6"/>
      <c r="M967" s="1"/>
      <c r="N967" s="1"/>
      <c r="O967" s="1"/>
      <c r="P967" s="1"/>
      <c r="Q967" s="1"/>
      <c r="R967" s="1"/>
      <c r="S967" s="1"/>
      <c r="T967" s="1"/>
      <c r="U967" s="1"/>
    </row>
    <row r="968" spans="1:21" s="3" customFormat="1" x14ac:dyDescent="0.25">
      <c r="A968" s="1"/>
      <c r="B968" s="2"/>
      <c r="E968" s="4"/>
      <c r="F968" s="4"/>
      <c r="H968" s="4"/>
      <c r="I968" s="4"/>
      <c r="J968" s="4"/>
      <c r="K968" s="5"/>
      <c r="L968" s="6"/>
      <c r="M968" s="1"/>
      <c r="N968" s="1"/>
      <c r="O968" s="1"/>
      <c r="P968" s="1"/>
      <c r="Q968" s="1"/>
      <c r="R968" s="1"/>
      <c r="S968" s="1"/>
      <c r="T968" s="1"/>
      <c r="U968" s="1"/>
    </row>
    <row r="969" spans="1:21" s="3" customFormat="1" x14ac:dyDescent="0.25">
      <c r="A969" s="1"/>
      <c r="B969" s="2"/>
      <c r="D969" s="4"/>
      <c r="F969" s="4"/>
      <c r="H969" s="4"/>
      <c r="I969" s="4"/>
      <c r="K969" s="5"/>
      <c r="L969" s="6"/>
      <c r="M969" s="1"/>
      <c r="N969" s="1"/>
      <c r="O969" s="1"/>
      <c r="P969" s="1"/>
      <c r="Q969" s="1"/>
      <c r="R969" s="1"/>
      <c r="S969" s="1"/>
      <c r="T969" s="1"/>
      <c r="U969" s="1"/>
    </row>
    <row r="970" spans="1:21" s="3" customFormat="1" x14ac:dyDescent="0.25">
      <c r="A970" s="1"/>
      <c r="B970" s="2"/>
      <c r="E970" s="4"/>
      <c r="F970" s="4"/>
      <c r="H970" s="4"/>
      <c r="I970" s="4"/>
      <c r="J970" s="4"/>
      <c r="K970" s="5"/>
      <c r="L970" s="6"/>
      <c r="M970" s="1"/>
      <c r="N970" s="1"/>
      <c r="O970" s="1"/>
      <c r="P970" s="1"/>
      <c r="Q970" s="1"/>
      <c r="R970" s="1"/>
      <c r="S970" s="1"/>
      <c r="T970" s="1"/>
      <c r="U970" s="1"/>
    </row>
    <row r="971" spans="1:21" s="3" customFormat="1" x14ac:dyDescent="0.25">
      <c r="A971" s="1"/>
      <c r="B971" s="2"/>
      <c r="D971" s="4"/>
      <c r="E971" s="4"/>
      <c r="F971" s="4"/>
      <c r="H971" s="4"/>
      <c r="I971" s="4"/>
      <c r="J971" s="4"/>
      <c r="K971" s="5"/>
      <c r="L971" s="6"/>
      <c r="M971" s="1"/>
      <c r="N971" s="1"/>
      <c r="O971" s="1"/>
      <c r="P971" s="1"/>
      <c r="Q971" s="1"/>
      <c r="R971" s="1"/>
      <c r="S971" s="1"/>
      <c r="T971" s="1"/>
      <c r="U971" s="1"/>
    </row>
    <row r="972" spans="1:21" s="3" customFormat="1" x14ac:dyDescent="0.25">
      <c r="A972" s="1"/>
      <c r="B972" s="2"/>
      <c r="D972" s="4"/>
      <c r="F972" s="4"/>
      <c r="H972" s="4"/>
      <c r="I972" s="4"/>
      <c r="K972" s="5"/>
      <c r="L972" s="6"/>
      <c r="M972" s="1"/>
      <c r="N972" s="1"/>
      <c r="O972" s="1"/>
      <c r="P972" s="1"/>
      <c r="Q972" s="1"/>
      <c r="R972" s="1"/>
      <c r="S972" s="1"/>
      <c r="T972" s="1"/>
      <c r="U972" s="1"/>
    </row>
    <row r="973" spans="1:21" s="3" customFormat="1" x14ac:dyDescent="0.25">
      <c r="A973" s="1"/>
      <c r="B973" s="2"/>
      <c r="F973" s="4"/>
      <c r="H973" s="4"/>
      <c r="I973" s="4"/>
      <c r="K973" s="5"/>
      <c r="L973" s="6"/>
      <c r="M973" s="1"/>
      <c r="N973" s="1"/>
      <c r="O973" s="1"/>
      <c r="P973" s="1"/>
      <c r="Q973" s="1"/>
      <c r="R973" s="1"/>
      <c r="S973" s="1"/>
      <c r="T973" s="1"/>
      <c r="U973" s="1"/>
    </row>
    <row r="974" spans="1:21" s="3" customFormat="1" x14ac:dyDescent="0.25">
      <c r="A974" s="1"/>
      <c r="B974" s="2"/>
      <c r="E974" s="4"/>
      <c r="F974" s="4"/>
      <c r="H974" s="4"/>
      <c r="I974" s="4"/>
      <c r="J974" s="4"/>
      <c r="K974" s="5"/>
      <c r="L974" s="6"/>
      <c r="M974" s="1"/>
      <c r="N974" s="1"/>
      <c r="O974" s="1"/>
      <c r="P974" s="1"/>
      <c r="Q974" s="1"/>
      <c r="R974" s="1"/>
      <c r="S974" s="1"/>
      <c r="T974" s="1"/>
      <c r="U974" s="1"/>
    </row>
    <row r="975" spans="1:21" s="3" customFormat="1" x14ac:dyDescent="0.25">
      <c r="A975" s="1"/>
      <c r="B975" s="2"/>
      <c r="D975" s="4"/>
      <c r="E975" s="4"/>
      <c r="F975" s="4"/>
      <c r="H975" s="4"/>
      <c r="I975" s="4"/>
      <c r="J975" s="4"/>
      <c r="K975" s="5"/>
      <c r="L975" s="6"/>
      <c r="M975" s="1"/>
      <c r="N975" s="1"/>
      <c r="O975" s="1"/>
      <c r="P975" s="1"/>
      <c r="Q975" s="1"/>
      <c r="R975" s="1"/>
      <c r="S975" s="1"/>
      <c r="T975" s="1"/>
      <c r="U975" s="1"/>
    </row>
    <row r="980" spans="1:21" s="3" customFormat="1" x14ac:dyDescent="0.25">
      <c r="A980" s="1"/>
      <c r="B980" s="2"/>
      <c r="D980" s="4"/>
      <c r="E980" s="4"/>
      <c r="F980" s="4"/>
      <c r="H980" s="4"/>
      <c r="I980" s="4"/>
      <c r="J980" s="4"/>
      <c r="K980" s="5"/>
      <c r="L980" s="6"/>
      <c r="M980" s="1"/>
      <c r="N980" s="1"/>
      <c r="O980" s="1"/>
      <c r="P980" s="1"/>
      <c r="Q980" s="1"/>
      <c r="R980" s="1"/>
      <c r="S980" s="1"/>
      <c r="T980" s="1"/>
      <c r="U980" s="1"/>
    </row>
    <row r="981" spans="1:21" s="3" customFormat="1" x14ac:dyDescent="0.25">
      <c r="A981" s="1"/>
      <c r="B981" s="2"/>
      <c r="D981" s="4"/>
      <c r="F981" s="4"/>
      <c r="H981" s="4"/>
      <c r="I981" s="4"/>
      <c r="K981" s="5"/>
      <c r="L981" s="6"/>
      <c r="M981" s="1"/>
      <c r="N981" s="1"/>
      <c r="O981" s="1"/>
      <c r="P981" s="1"/>
      <c r="Q981" s="1"/>
      <c r="R981" s="1"/>
      <c r="S981" s="1"/>
      <c r="T981" s="1"/>
      <c r="U981" s="1"/>
    </row>
    <row r="982" spans="1:21" s="3" customFormat="1" x14ac:dyDescent="0.25">
      <c r="A982" s="1"/>
      <c r="B982" s="2"/>
      <c r="E982" s="4"/>
      <c r="F982" s="4"/>
      <c r="H982" s="4"/>
      <c r="I982" s="4"/>
      <c r="J982" s="4"/>
      <c r="K982" s="5"/>
      <c r="L982" s="6"/>
      <c r="M982" s="1"/>
      <c r="N982" s="1"/>
      <c r="O982" s="1"/>
      <c r="P982" s="1"/>
      <c r="Q982" s="1"/>
      <c r="R982" s="1"/>
      <c r="S982" s="1"/>
      <c r="T982" s="1"/>
      <c r="U982" s="1"/>
    </row>
    <row r="985" spans="1:21" s="3" customFormat="1" x14ac:dyDescent="0.25">
      <c r="A985" s="1"/>
      <c r="B985" s="2"/>
      <c r="D985" s="4"/>
      <c r="F985" s="4"/>
      <c r="H985" s="4"/>
      <c r="I985" s="4"/>
      <c r="K985" s="5"/>
      <c r="L985" s="6"/>
      <c r="M985" s="1"/>
      <c r="N985" s="1"/>
      <c r="O985" s="1"/>
      <c r="P985" s="1"/>
      <c r="Q985" s="1"/>
      <c r="R985" s="1"/>
      <c r="S985" s="1"/>
      <c r="T985" s="1"/>
      <c r="U985" s="1"/>
    </row>
    <row r="986" spans="1:21" s="3" customFormat="1" x14ac:dyDescent="0.25">
      <c r="A986" s="1"/>
      <c r="B986" s="2"/>
      <c r="E986" s="4"/>
      <c r="F986" s="4"/>
      <c r="H986" s="4"/>
      <c r="I986" s="4"/>
      <c r="J986" s="4"/>
      <c r="K986" s="5"/>
      <c r="L986" s="6"/>
      <c r="M986" s="1"/>
      <c r="N986" s="1"/>
      <c r="O986" s="1"/>
      <c r="P986" s="1"/>
      <c r="Q986" s="1"/>
      <c r="R986" s="1"/>
      <c r="S986" s="1"/>
      <c r="T986" s="1"/>
      <c r="U986" s="1"/>
    </row>
    <row r="990" spans="1:21" s="3" customFormat="1" x14ac:dyDescent="0.25">
      <c r="A990" s="1"/>
      <c r="B990" s="2"/>
      <c r="D990" s="4"/>
      <c r="E990" s="4"/>
      <c r="F990" s="4"/>
      <c r="H990" s="4"/>
      <c r="I990" s="4"/>
      <c r="J990" s="4"/>
      <c r="K990" s="5"/>
      <c r="L990" s="6"/>
      <c r="M990" s="1"/>
      <c r="N990" s="1"/>
      <c r="O990" s="1"/>
      <c r="P990" s="1"/>
      <c r="Q990" s="1"/>
      <c r="R990" s="1"/>
      <c r="S990" s="1"/>
      <c r="T990" s="1"/>
      <c r="U990" s="1"/>
    </row>
    <row r="993" spans="1:21" s="3" customFormat="1" x14ac:dyDescent="0.25">
      <c r="A993" s="1"/>
      <c r="B993" s="2"/>
      <c r="D993" s="4"/>
      <c r="F993" s="4"/>
      <c r="H993" s="4"/>
      <c r="I993" s="4"/>
      <c r="K993" s="5"/>
      <c r="L993" s="6"/>
      <c r="M993" s="1"/>
      <c r="N993" s="1"/>
      <c r="O993" s="1"/>
      <c r="P993" s="1"/>
      <c r="Q993" s="1"/>
      <c r="R993" s="1"/>
      <c r="S993" s="1"/>
      <c r="T993" s="1"/>
      <c r="U993" s="1"/>
    </row>
    <row r="994" spans="1:21" s="3" customFormat="1" x14ac:dyDescent="0.25">
      <c r="A994" s="1"/>
      <c r="B994" s="2"/>
      <c r="E994" s="4"/>
      <c r="F994" s="4"/>
      <c r="H994" s="4"/>
      <c r="I994" s="4"/>
      <c r="J994" s="4"/>
      <c r="K994" s="5"/>
      <c r="L994" s="6"/>
      <c r="M994" s="1"/>
      <c r="N994" s="1"/>
      <c r="O994" s="1"/>
      <c r="P994" s="1"/>
      <c r="Q994" s="1"/>
      <c r="R994" s="1"/>
      <c r="S994" s="1"/>
      <c r="T994" s="1"/>
      <c r="U994" s="1"/>
    </row>
    <row r="995" spans="1:21" s="3" customFormat="1" x14ac:dyDescent="0.25">
      <c r="A995" s="1"/>
      <c r="B995" s="2"/>
      <c r="D995" s="4"/>
      <c r="F995" s="4"/>
      <c r="H995" s="4"/>
      <c r="I995" s="4"/>
      <c r="K995" s="5"/>
      <c r="L995" s="6"/>
      <c r="M995" s="1"/>
      <c r="N995" s="1"/>
      <c r="O995" s="1"/>
      <c r="P995" s="1"/>
      <c r="Q995" s="1"/>
      <c r="R995" s="1"/>
      <c r="S995" s="1"/>
      <c r="T995" s="1"/>
      <c r="U995" s="1"/>
    </row>
    <row r="996" spans="1:21" s="3" customFormat="1" x14ac:dyDescent="0.25">
      <c r="A996" s="1"/>
      <c r="B996" s="2"/>
      <c r="F996" s="4"/>
      <c r="H996" s="4"/>
      <c r="I996" s="4"/>
      <c r="K996" s="5"/>
      <c r="L996" s="6"/>
      <c r="M996" s="1"/>
      <c r="N996" s="1"/>
      <c r="O996" s="1"/>
      <c r="P996" s="1"/>
      <c r="Q996" s="1"/>
      <c r="R996" s="1"/>
      <c r="S996" s="1"/>
      <c r="T996" s="1"/>
      <c r="U996" s="1"/>
    </row>
    <row r="997" spans="1:21" s="3" customFormat="1" x14ac:dyDescent="0.25">
      <c r="A997" s="1"/>
      <c r="B997" s="2"/>
      <c r="F997" s="4"/>
      <c r="H997" s="4"/>
      <c r="I997" s="4"/>
      <c r="K997" s="5"/>
      <c r="L997" s="6"/>
      <c r="M997" s="1"/>
      <c r="N997" s="1"/>
      <c r="O997" s="1"/>
      <c r="P997" s="1"/>
      <c r="Q997" s="1"/>
      <c r="R997" s="1"/>
      <c r="S997" s="1"/>
      <c r="T997" s="1"/>
      <c r="U997" s="1"/>
    </row>
    <row r="998" spans="1:21" s="3" customFormat="1" x14ac:dyDescent="0.25">
      <c r="A998" s="1"/>
      <c r="B998" s="2"/>
      <c r="F998" s="4"/>
      <c r="H998" s="4"/>
      <c r="I998" s="4"/>
      <c r="K998" s="5"/>
      <c r="L998" s="6"/>
      <c r="M998" s="1"/>
      <c r="N998" s="1"/>
      <c r="O998" s="1"/>
      <c r="P998" s="1"/>
      <c r="Q998" s="1"/>
      <c r="R998" s="1"/>
      <c r="S998" s="1"/>
      <c r="T998" s="1"/>
      <c r="U998" s="1"/>
    </row>
    <row r="999" spans="1:21" s="3" customFormat="1" x14ac:dyDescent="0.25">
      <c r="A999" s="1"/>
      <c r="B999" s="2"/>
      <c r="E999" s="4"/>
      <c r="F999" s="4"/>
      <c r="H999" s="4"/>
      <c r="I999" s="4"/>
      <c r="J999" s="4"/>
      <c r="K999" s="5"/>
      <c r="L999" s="6"/>
      <c r="M999" s="1"/>
      <c r="N999" s="1"/>
      <c r="O999" s="1"/>
      <c r="P999" s="1"/>
      <c r="Q999" s="1"/>
      <c r="R999" s="1"/>
      <c r="S999" s="1"/>
      <c r="T999" s="1"/>
      <c r="U999" s="1"/>
    </row>
    <row r="1000" spans="1:21" s="3" customFormat="1" x14ac:dyDescent="0.25">
      <c r="A1000" s="1"/>
      <c r="B1000" s="2"/>
      <c r="D1000" s="4"/>
      <c r="F1000" s="4"/>
      <c r="H1000" s="4"/>
      <c r="I1000" s="4"/>
      <c r="K1000" s="5"/>
      <c r="L1000" s="6"/>
      <c r="M1000" s="1"/>
      <c r="N1000" s="1"/>
      <c r="O1000" s="1"/>
      <c r="P1000" s="1"/>
      <c r="Q1000" s="1"/>
      <c r="R1000" s="1"/>
      <c r="S1000" s="1"/>
      <c r="T1000" s="1"/>
      <c r="U1000" s="1"/>
    </row>
    <row r="1001" spans="1:21" s="3" customFormat="1" x14ac:dyDescent="0.25">
      <c r="A1001" s="1"/>
      <c r="B1001" s="2"/>
      <c r="E1001" s="4"/>
      <c r="F1001" s="4"/>
      <c r="H1001" s="4"/>
      <c r="I1001" s="4"/>
      <c r="J1001" s="4"/>
      <c r="K1001" s="5"/>
      <c r="L1001" s="6"/>
      <c r="M1001" s="1"/>
      <c r="N1001" s="1"/>
      <c r="O1001" s="1"/>
      <c r="P1001" s="1"/>
      <c r="Q1001" s="1"/>
      <c r="R1001" s="1"/>
      <c r="S1001" s="1"/>
      <c r="T1001" s="1"/>
      <c r="U1001" s="1"/>
    </row>
    <row r="1002" spans="1:21" s="3" customFormat="1" x14ac:dyDescent="0.25">
      <c r="A1002" s="1"/>
      <c r="B1002" s="2"/>
      <c r="D1002" s="4"/>
      <c r="F1002" s="4"/>
      <c r="H1002" s="4"/>
      <c r="I1002" s="4"/>
      <c r="K1002" s="5"/>
      <c r="L1002" s="6"/>
      <c r="M1002" s="1"/>
      <c r="N1002" s="1"/>
      <c r="O1002" s="1"/>
      <c r="P1002" s="1"/>
      <c r="Q1002" s="1"/>
      <c r="R1002" s="1"/>
      <c r="S1002" s="1"/>
      <c r="T1002" s="1"/>
      <c r="U1002" s="1"/>
    </row>
    <row r="1003" spans="1:21" s="3" customFormat="1" x14ac:dyDescent="0.25">
      <c r="A1003" s="1"/>
      <c r="B1003" s="2"/>
      <c r="F1003" s="4"/>
      <c r="H1003" s="4"/>
      <c r="I1003" s="4"/>
      <c r="K1003" s="5"/>
      <c r="L1003" s="6"/>
      <c r="M1003" s="1"/>
      <c r="N1003" s="1"/>
      <c r="O1003" s="1"/>
      <c r="P1003" s="1"/>
      <c r="Q1003" s="1"/>
      <c r="R1003" s="1"/>
      <c r="S1003" s="1"/>
      <c r="T1003" s="1"/>
      <c r="U1003" s="1"/>
    </row>
    <row r="1004" spans="1:21" s="3" customFormat="1" x14ac:dyDescent="0.25">
      <c r="A1004" s="1"/>
      <c r="B1004" s="2"/>
      <c r="E1004" s="4"/>
      <c r="F1004" s="4"/>
      <c r="H1004" s="4"/>
      <c r="I1004" s="4"/>
      <c r="J1004" s="4"/>
      <c r="K1004" s="5"/>
      <c r="L1004" s="6"/>
      <c r="M1004" s="1"/>
      <c r="N1004" s="1"/>
      <c r="O1004" s="1"/>
      <c r="P1004" s="1"/>
      <c r="Q1004" s="1"/>
      <c r="R1004" s="1"/>
      <c r="S1004" s="1"/>
      <c r="T1004" s="1"/>
      <c r="U1004" s="1"/>
    </row>
    <row r="1005" spans="1:21" s="3" customFormat="1" x14ac:dyDescent="0.25">
      <c r="A1005" s="1"/>
      <c r="B1005" s="2"/>
      <c r="D1005" s="4"/>
      <c r="F1005" s="4"/>
      <c r="H1005" s="4"/>
      <c r="I1005" s="4"/>
      <c r="K1005" s="5"/>
      <c r="L1005" s="6"/>
      <c r="M1005" s="1"/>
      <c r="N1005" s="1"/>
      <c r="O1005" s="1"/>
      <c r="P1005" s="1"/>
      <c r="Q1005" s="1"/>
      <c r="R1005" s="1"/>
      <c r="S1005" s="1"/>
      <c r="T1005" s="1"/>
      <c r="U1005" s="1"/>
    </row>
    <row r="1006" spans="1:21" s="3" customFormat="1" x14ac:dyDescent="0.25">
      <c r="A1006" s="1"/>
      <c r="B1006" s="2"/>
      <c r="E1006" s="4"/>
      <c r="F1006" s="4"/>
      <c r="H1006" s="4"/>
      <c r="I1006" s="4"/>
      <c r="J1006" s="4"/>
      <c r="K1006" s="5"/>
      <c r="L1006" s="6"/>
      <c r="M1006" s="1"/>
      <c r="N1006" s="1"/>
      <c r="O1006" s="1"/>
      <c r="P1006" s="1"/>
      <c r="Q1006" s="1"/>
      <c r="R1006" s="1"/>
      <c r="S1006" s="1"/>
      <c r="T1006" s="1"/>
      <c r="U1006" s="1"/>
    </row>
    <row r="1007" spans="1:21" s="3" customFormat="1" x14ac:dyDescent="0.25">
      <c r="A1007" s="1"/>
      <c r="B1007" s="2"/>
      <c r="D1007" s="4"/>
      <c r="E1007" s="4"/>
      <c r="F1007" s="4"/>
      <c r="H1007" s="4"/>
      <c r="I1007" s="4"/>
      <c r="J1007" s="4"/>
      <c r="K1007" s="5"/>
      <c r="L1007" s="6"/>
      <c r="M1007" s="1"/>
      <c r="N1007" s="1"/>
      <c r="O1007" s="1"/>
      <c r="P1007" s="1"/>
      <c r="Q1007" s="1"/>
      <c r="R1007" s="1"/>
      <c r="S1007" s="1"/>
      <c r="T1007" s="1"/>
      <c r="U1007" s="1"/>
    </row>
    <row r="1011" spans="1:21" s="3" customFormat="1" x14ac:dyDescent="0.25">
      <c r="A1011" s="1"/>
      <c r="B1011" s="2"/>
      <c r="D1011" s="4"/>
      <c r="F1011" s="4"/>
      <c r="H1011" s="4"/>
      <c r="I1011" s="4"/>
      <c r="K1011" s="5"/>
      <c r="L1011" s="6"/>
      <c r="M1011" s="1"/>
      <c r="N1011" s="1"/>
      <c r="O1011" s="1"/>
      <c r="P1011" s="1"/>
      <c r="Q1011" s="1"/>
      <c r="R1011" s="1"/>
      <c r="S1011" s="1"/>
      <c r="T1011" s="1"/>
      <c r="U1011" s="1"/>
    </row>
    <row r="1012" spans="1:21" s="3" customFormat="1" x14ac:dyDescent="0.25">
      <c r="A1012" s="1"/>
      <c r="B1012" s="2"/>
      <c r="E1012" s="4"/>
      <c r="F1012" s="4"/>
      <c r="H1012" s="4"/>
      <c r="I1012" s="4"/>
      <c r="J1012" s="4"/>
      <c r="K1012" s="5"/>
      <c r="L1012" s="6"/>
      <c r="M1012" s="1"/>
      <c r="N1012" s="1"/>
      <c r="O1012" s="1"/>
      <c r="P1012" s="1"/>
      <c r="Q1012" s="1"/>
      <c r="R1012" s="1"/>
      <c r="S1012" s="1"/>
      <c r="T1012" s="1"/>
      <c r="U1012" s="1"/>
    </row>
    <row r="1013" spans="1:21" s="3" customFormat="1" x14ac:dyDescent="0.25">
      <c r="A1013" s="1"/>
      <c r="B1013" s="2"/>
      <c r="D1013" s="4"/>
      <c r="F1013" s="4"/>
      <c r="H1013" s="4"/>
      <c r="I1013" s="4"/>
      <c r="K1013" s="5"/>
      <c r="L1013" s="6"/>
      <c r="M1013" s="1"/>
      <c r="N1013" s="1"/>
      <c r="O1013" s="1"/>
      <c r="P1013" s="1"/>
      <c r="Q1013" s="1"/>
      <c r="R1013" s="1"/>
      <c r="S1013" s="1"/>
      <c r="T1013" s="1"/>
      <c r="U1013" s="1"/>
    </row>
    <row r="1014" spans="1:21" s="3" customFormat="1" x14ac:dyDescent="0.25">
      <c r="A1014" s="1"/>
      <c r="B1014" s="2"/>
      <c r="E1014" s="4"/>
      <c r="F1014" s="4"/>
      <c r="H1014" s="4"/>
      <c r="I1014" s="4"/>
      <c r="J1014" s="4"/>
      <c r="K1014" s="5"/>
      <c r="L1014" s="6"/>
      <c r="M1014" s="1"/>
      <c r="N1014" s="1"/>
      <c r="O1014" s="1"/>
      <c r="P1014" s="1"/>
      <c r="Q1014" s="1"/>
      <c r="R1014" s="1"/>
      <c r="S1014" s="1"/>
      <c r="T1014" s="1"/>
      <c r="U1014" s="1"/>
    </row>
    <row r="1016" spans="1:21" s="3" customFormat="1" x14ac:dyDescent="0.25">
      <c r="A1016" s="1"/>
      <c r="B1016" s="2"/>
      <c r="D1016" s="4"/>
      <c r="F1016" s="4"/>
      <c r="H1016" s="4"/>
      <c r="I1016" s="4"/>
      <c r="K1016" s="5"/>
      <c r="L1016" s="6"/>
      <c r="M1016" s="1"/>
      <c r="N1016" s="1"/>
      <c r="O1016" s="1"/>
      <c r="P1016" s="1"/>
      <c r="Q1016" s="1"/>
      <c r="R1016" s="1"/>
      <c r="S1016" s="1"/>
      <c r="T1016" s="1"/>
      <c r="U1016" s="1"/>
    </row>
    <row r="1017" spans="1:21" s="3" customFormat="1" x14ac:dyDescent="0.25">
      <c r="A1017" s="1"/>
      <c r="B1017" s="2"/>
      <c r="F1017" s="4"/>
      <c r="H1017" s="4"/>
      <c r="I1017" s="4"/>
      <c r="K1017" s="5"/>
      <c r="L1017" s="6"/>
      <c r="M1017" s="1"/>
      <c r="N1017" s="1"/>
      <c r="O1017" s="1"/>
      <c r="P1017" s="1"/>
      <c r="Q1017" s="1"/>
      <c r="R1017" s="1"/>
      <c r="S1017" s="1"/>
      <c r="T1017" s="1"/>
      <c r="U1017" s="1"/>
    </row>
    <row r="1018" spans="1:21" s="3" customFormat="1" x14ac:dyDescent="0.25">
      <c r="A1018" s="1"/>
      <c r="B1018" s="2"/>
      <c r="F1018" s="4"/>
      <c r="H1018" s="4"/>
      <c r="I1018" s="4"/>
      <c r="K1018" s="5"/>
      <c r="L1018" s="6"/>
      <c r="M1018" s="1"/>
      <c r="N1018" s="1"/>
      <c r="O1018" s="1"/>
      <c r="P1018" s="1"/>
      <c r="Q1018" s="1"/>
      <c r="R1018" s="1"/>
      <c r="S1018" s="1"/>
      <c r="T1018" s="1"/>
      <c r="U1018" s="1"/>
    </row>
    <row r="1019" spans="1:21" s="3" customFormat="1" x14ac:dyDescent="0.25">
      <c r="A1019" s="1"/>
      <c r="B1019" s="2"/>
      <c r="F1019" s="4"/>
      <c r="H1019" s="4"/>
      <c r="I1019" s="4"/>
      <c r="K1019" s="5"/>
      <c r="L1019" s="6"/>
      <c r="M1019" s="1"/>
      <c r="N1019" s="1"/>
      <c r="O1019" s="1"/>
      <c r="P1019" s="1"/>
      <c r="Q1019" s="1"/>
      <c r="R1019" s="1"/>
      <c r="S1019" s="1"/>
      <c r="T1019" s="1"/>
      <c r="U1019" s="1"/>
    </row>
    <row r="1020" spans="1:21" s="3" customFormat="1" x14ac:dyDescent="0.25">
      <c r="A1020" s="1"/>
      <c r="B1020" s="2"/>
      <c r="F1020" s="4"/>
      <c r="H1020" s="4"/>
      <c r="I1020" s="4"/>
      <c r="K1020" s="5"/>
      <c r="L1020" s="6"/>
      <c r="M1020" s="1"/>
      <c r="N1020" s="1"/>
      <c r="O1020" s="1"/>
      <c r="P1020" s="1"/>
      <c r="Q1020" s="1"/>
      <c r="R1020" s="1"/>
      <c r="S1020" s="1"/>
      <c r="T1020" s="1"/>
      <c r="U1020" s="1"/>
    </row>
    <row r="1021" spans="1:21" s="3" customFormat="1" x14ac:dyDescent="0.25">
      <c r="A1021" s="1"/>
      <c r="B1021" s="2"/>
      <c r="F1021" s="4"/>
      <c r="H1021" s="4"/>
      <c r="I1021" s="4"/>
      <c r="K1021" s="5"/>
      <c r="L1021" s="6"/>
      <c r="M1021" s="1"/>
      <c r="N1021" s="1"/>
      <c r="O1021" s="1"/>
      <c r="P1021" s="1"/>
      <c r="Q1021" s="1"/>
      <c r="R1021" s="1"/>
      <c r="S1021" s="1"/>
      <c r="T1021" s="1"/>
      <c r="U1021" s="1"/>
    </row>
    <row r="1022" spans="1:21" s="3" customFormat="1" x14ac:dyDescent="0.25">
      <c r="A1022" s="1"/>
      <c r="B1022" s="2"/>
      <c r="E1022" s="4"/>
      <c r="F1022" s="4"/>
      <c r="H1022" s="4"/>
      <c r="I1022" s="4"/>
      <c r="J1022" s="4"/>
      <c r="K1022" s="5"/>
      <c r="L1022" s="6"/>
      <c r="M1022" s="1"/>
      <c r="N1022" s="1"/>
      <c r="O1022" s="1"/>
      <c r="P1022" s="1"/>
      <c r="Q1022" s="1"/>
      <c r="R1022" s="1"/>
      <c r="S1022" s="1"/>
      <c r="T1022" s="1"/>
      <c r="U1022" s="1"/>
    </row>
    <row r="1023" spans="1:21" s="3" customFormat="1" x14ac:dyDescent="0.25">
      <c r="A1023" s="1"/>
      <c r="B1023" s="2"/>
      <c r="D1023" s="4"/>
      <c r="F1023" s="4"/>
      <c r="H1023" s="4"/>
      <c r="I1023" s="4"/>
      <c r="K1023" s="5"/>
      <c r="L1023" s="6"/>
      <c r="M1023" s="1"/>
      <c r="N1023" s="1"/>
      <c r="O1023" s="1"/>
      <c r="P1023" s="1"/>
      <c r="Q1023" s="1"/>
      <c r="R1023" s="1"/>
      <c r="S1023" s="1"/>
      <c r="T1023" s="1"/>
      <c r="U1023" s="1"/>
    </row>
    <row r="1024" spans="1:21" s="3" customFormat="1" x14ac:dyDescent="0.25">
      <c r="A1024" s="1"/>
      <c r="B1024" s="2"/>
      <c r="E1024" s="4"/>
      <c r="F1024" s="4"/>
      <c r="H1024" s="4"/>
      <c r="I1024" s="4"/>
      <c r="J1024" s="4"/>
      <c r="K1024" s="5"/>
      <c r="L1024" s="6"/>
      <c r="M1024" s="1"/>
      <c r="N1024" s="1"/>
      <c r="O1024" s="1"/>
      <c r="P1024" s="1"/>
      <c r="Q1024" s="1"/>
      <c r="R1024" s="1"/>
      <c r="S1024" s="1"/>
      <c r="T1024" s="1"/>
      <c r="U1024" s="1"/>
    </row>
    <row r="1025" spans="1:21" s="3" customFormat="1" x14ac:dyDescent="0.25">
      <c r="A1025" s="1"/>
      <c r="B1025" s="2"/>
      <c r="D1025" s="4"/>
      <c r="F1025" s="4"/>
      <c r="H1025" s="4"/>
      <c r="I1025" s="4"/>
      <c r="K1025" s="5"/>
      <c r="L1025" s="6"/>
      <c r="M1025" s="1"/>
      <c r="N1025" s="1"/>
      <c r="O1025" s="1"/>
      <c r="P1025" s="1"/>
      <c r="Q1025" s="1"/>
      <c r="R1025" s="1"/>
      <c r="S1025" s="1"/>
      <c r="T1025" s="1"/>
      <c r="U1025" s="1"/>
    </row>
    <row r="1026" spans="1:21" s="3" customFormat="1" x14ac:dyDescent="0.25">
      <c r="A1026" s="1"/>
      <c r="B1026" s="2"/>
      <c r="F1026" s="4"/>
      <c r="H1026" s="4"/>
      <c r="I1026" s="4"/>
      <c r="K1026" s="5"/>
      <c r="L1026" s="6"/>
      <c r="M1026" s="1"/>
      <c r="N1026" s="1"/>
      <c r="O1026" s="1"/>
      <c r="P1026" s="1"/>
      <c r="Q1026" s="1"/>
      <c r="R1026" s="1"/>
      <c r="S1026" s="1"/>
      <c r="T1026" s="1"/>
      <c r="U1026" s="1"/>
    </row>
    <row r="1027" spans="1:21" s="3" customFormat="1" x14ac:dyDescent="0.25">
      <c r="A1027" s="1"/>
      <c r="B1027" s="2"/>
      <c r="E1027" s="4"/>
      <c r="F1027" s="4"/>
      <c r="H1027" s="4"/>
      <c r="I1027" s="4"/>
      <c r="J1027" s="4"/>
      <c r="K1027" s="5"/>
      <c r="L1027" s="6"/>
      <c r="M1027" s="1"/>
      <c r="N1027" s="1"/>
      <c r="O1027" s="1"/>
      <c r="P1027" s="1"/>
      <c r="Q1027" s="1"/>
      <c r="R1027" s="1"/>
      <c r="S1027" s="1"/>
      <c r="T1027" s="1"/>
      <c r="U1027" s="1"/>
    </row>
    <row r="1028" spans="1:21" s="3" customFormat="1" x14ac:dyDescent="0.25">
      <c r="A1028" s="1"/>
      <c r="B1028" s="2"/>
      <c r="D1028" s="4"/>
      <c r="F1028" s="4"/>
      <c r="H1028" s="4"/>
      <c r="I1028" s="4"/>
      <c r="K1028" s="5"/>
      <c r="L1028" s="6"/>
      <c r="M1028" s="1"/>
      <c r="N1028" s="1"/>
      <c r="O1028" s="1"/>
      <c r="P1028" s="1"/>
      <c r="Q1028" s="1"/>
      <c r="R1028" s="1"/>
      <c r="S1028" s="1"/>
      <c r="T1028" s="1"/>
      <c r="U1028" s="1"/>
    </row>
    <row r="1029" spans="1:21" s="3" customFormat="1" x14ac:dyDescent="0.25">
      <c r="A1029" s="1"/>
      <c r="B1029" s="2"/>
      <c r="E1029" s="4"/>
      <c r="F1029" s="4"/>
      <c r="H1029" s="4"/>
      <c r="I1029" s="4"/>
      <c r="J1029" s="4"/>
      <c r="K1029" s="5"/>
      <c r="L1029" s="6"/>
      <c r="M1029" s="1"/>
      <c r="N1029" s="1"/>
      <c r="O1029" s="1"/>
      <c r="P1029" s="1"/>
      <c r="Q1029" s="1"/>
      <c r="R1029" s="1"/>
      <c r="S1029" s="1"/>
      <c r="T1029" s="1"/>
      <c r="U1029" s="1"/>
    </row>
    <row r="1031" spans="1:21" s="3" customFormat="1" x14ac:dyDescent="0.25">
      <c r="A1031" s="1"/>
      <c r="B1031" s="2"/>
      <c r="D1031" s="4"/>
      <c r="E1031" s="4"/>
      <c r="F1031" s="4"/>
      <c r="H1031" s="4"/>
      <c r="I1031" s="4"/>
      <c r="J1031" s="4"/>
      <c r="K1031" s="5"/>
      <c r="L1031" s="6"/>
      <c r="M1031" s="1"/>
      <c r="N1031" s="1"/>
      <c r="O1031" s="1"/>
      <c r="P1031" s="1"/>
      <c r="Q1031" s="1"/>
      <c r="R1031" s="1"/>
      <c r="S1031" s="1"/>
      <c r="T1031" s="1"/>
      <c r="U1031" s="1"/>
    </row>
    <row r="1034" spans="1:21" s="3" customFormat="1" x14ac:dyDescent="0.25">
      <c r="A1034" s="1"/>
      <c r="B1034" s="2"/>
      <c r="D1034" s="4"/>
      <c r="F1034" s="4"/>
      <c r="H1034" s="4"/>
      <c r="I1034" s="4"/>
      <c r="K1034" s="5"/>
      <c r="L1034" s="6"/>
      <c r="M1034" s="1"/>
      <c r="N1034" s="1"/>
      <c r="O1034" s="1"/>
      <c r="P1034" s="1"/>
      <c r="Q1034" s="1"/>
      <c r="R1034" s="1"/>
      <c r="S1034" s="1"/>
      <c r="T1034" s="1"/>
      <c r="U1034" s="1"/>
    </row>
    <row r="1035" spans="1:21" s="3" customFormat="1" x14ac:dyDescent="0.25">
      <c r="A1035" s="1"/>
      <c r="B1035" s="2"/>
      <c r="E1035" s="4"/>
      <c r="F1035" s="4"/>
      <c r="H1035" s="4"/>
      <c r="I1035" s="4"/>
      <c r="J1035" s="4"/>
      <c r="K1035" s="5"/>
      <c r="L1035" s="6"/>
      <c r="M1035" s="1"/>
      <c r="N1035" s="1"/>
      <c r="O1035" s="1"/>
      <c r="P1035" s="1"/>
      <c r="Q1035" s="1"/>
      <c r="R1035" s="1"/>
      <c r="S1035" s="1"/>
      <c r="T1035" s="1"/>
      <c r="U1035" s="1"/>
    </row>
    <row r="1037" spans="1:21" s="3" customFormat="1" x14ac:dyDescent="0.25">
      <c r="A1037" s="1"/>
      <c r="B1037" s="2"/>
      <c r="D1037" s="4"/>
      <c r="E1037" s="4"/>
      <c r="F1037" s="4"/>
      <c r="H1037" s="4"/>
      <c r="I1037" s="4"/>
      <c r="J1037" s="4"/>
      <c r="K1037" s="5"/>
      <c r="L1037" s="6"/>
      <c r="M1037" s="1"/>
      <c r="N1037" s="1"/>
      <c r="O1037" s="1"/>
      <c r="P1037" s="1"/>
      <c r="Q1037" s="1"/>
      <c r="R1037" s="1"/>
      <c r="S1037" s="1"/>
      <c r="T1037" s="1"/>
      <c r="U1037" s="1"/>
    </row>
    <row r="1038" spans="1:21" s="3" customFormat="1" x14ac:dyDescent="0.25">
      <c r="A1038" s="1"/>
      <c r="B1038" s="2"/>
      <c r="D1038" s="4"/>
      <c r="F1038" s="4"/>
      <c r="H1038" s="4"/>
      <c r="I1038" s="4"/>
      <c r="K1038" s="5"/>
      <c r="L1038" s="6"/>
      <c r="M1038" s="1"/>
      <c r="N1038" s="1"/>
      <c r="O1038" s="1"/>
      <c r="P1038" s="1"/>
      <c r="Q1038" s="1"/>
      <c r="R1038" s="1"/>
      <c r="S1038" s="1"/>
      <c r="T1038" s="1"/>
      <c r="U1038" s="1"/>
    </row>
    <row r="1039" spans="1:21" s="3" customFormat="1" x14ac:dyDescent="0.25">
      <c r="A1039" s="1"/>
      <c r="B1039" s="2"/>
      <c r="E1039" s="4"/>
      <c r="F1039" s="4"/>
      <c r="H1039" s="4"/>
      <c r="I1039" s="4"/>
      <c r="J1039" s="4"/>
      <c r="K1039" s="5"/>
      <c r="L1039" s="6"/>
      <c r="M1039" s="1"/>
      <c r="N1039" s="1"/>
      <c r="O1039" s="1"/>
      <c r="P1039" s="1"/>
      <c r="Q1039" s="1"/>
      <c r="R1039" s="1"/>
      <c r="S1039" s="1"/>
      <c r="T1039" s="1"/>
      <c r="U1039" s="1"/>
    </row>
    <row r="1042" spans="1:21" s="3" customFormat="1" x14ac:dyDescent="0.25">
      <c r="A1042" s="1"/>
      <c r="B1042" s="2"/>
      <c r="D1042" s="4"/>
      <c r="E1042" s="4"/>
      <c r="F1042" s="4"/>
      <c r="H1042" s="4"/>
      <c r="I1042" s="4"/>
      <c r="J1042" s="4"/>
      <c r="K1042" s="5"/>
      <c r="L1042" s="6"/>
      <c r="M1042" s="1"/>
      <c r="N1042" s="1"/>
      <c r="O1042" s="1"/>
      <c r="P1042" s="1"/>
      <c r="Q1042" s="1"/>
      <c r="R1042" s="1"/>
      <c r="S1042" s="1"/>
      <c r="T1042" s="1"/>
      <c r="U1042" s="1"/>
    </row>
    <row r="1043" spans="1:21" s="3" customFormat="1" x14ac:dyDescent="0.25">
      <c r="A1043" s="1"/>
      <c r="B1043" s="2"/>
      <c r="D1043" s="4"/>
      <c r="E1043" s="4"/>
      <c r="F1043" s="4"/>
      <c r="H1043" s="4"/>
      <c r="I1043" s="4"/>
      <c r="J1043" s="4"/>
      <c r="K1043" s="5"/>
      <c r="L1043" s="6"/>
      <c r="M1043" s="1"/>
      <c r="N1043" s="1"/>
      <c r="O1043" s="1"/>
      <c r="P1043" s="1"/>
      <c r="Q1043" s="1"/>
      <c r="R1043" s="1"/>
      <c r="S1043" s="1"/>
      <c r="T1043" s="1"/>
      <c r="U1043" s="1"/>
    </row>
    <row r="1044" spans="1:21" s="3" customFormat="1" x14ac:dyDescent="0.25">
      <c r="A1044" s="1"/>
      <c r="B1044" s="2"/>
      <c r="D1044" s="4"/>
      <c r="E1044" s="4"/>
      <c r="F1044" s="4"/>
      <c r="H1044" s="4"/>
      <c r="I1044" s="4"/>
      <c r="J1044" s="4"/>
      <c r="K1044" s="5"/>
      <c r="L1044" s="6"/>
      <c r="M1044" s="1"/>
      <c r="N1044" s="1"/>
      <c r="O1044" s="1"/>
      <c r="P1044" s="1"/>
      <c r="Q1044" s="1"/>
      <c r="R1044" s="1"/>
      <c r="S1044" s="1"/>
      <c r="T1044" s="1"/>
      <c r="U1044" s="1"/>
    </row>
    <row r="1045" spans="1:21" s="3" customFormat="1" x14ac:dyDescent="0.25">
      <c r="A1045" s="1"/>
      <c r="B1045" s="2"/>
      <c r="D1045" s="4"/>
      <c r="F1045" s="4"/>
      <c r="H1045" s="4"/>
      <c r="I1045" s="4"/>
      <c r="K1045" s="5"/>
      <c r="L1045" s="6"/>
      <c r="M1045" s="1"/>
      <c r="N1045" s="1"/>
      <c r="O1045" s="1"/>
      <c r="P1045" s="1"/>
      <c r="Q1045" s="1"/>
      <c r="R1045" s="1"/>
      <c r="S1045" s="1"/>
      <c r="T1045" s="1"/>
      <c r="U1045" s="1"/>
    </row>
    <row r="1046" spans="1:21" s="3" customFormat="1" x14ac:dyDescent="0.25">
      <c r="A1046" s="1"/>
      <c r="B1046" s="2"/>
      <c r="F1046" s="4"/>
      <c r="H1046" s="4"/>
      <c r="I1046" s="4"/>
      <c r="K1046" s="5"/>
      <c r="L1046" s="6"/>
      <c r="M1046" s="1"/>
      <c r="N1046" s="1"/>
      <c r="O1046" s="1"/>
      <c r="P1046" s="1"/>
      <c r="Q1046" s="1"/>
      <c r="R1046" s="1"/>
      <c r="S1046" s="1"/>
      <c r="T1046" s="1"/>
      <c r="U1046" s="1"/>
    </row>
    <row r="1047" spans="1:21" s="3" customFormat="1" x14ac:dyDescent="0.25">
      <c r="A1047" s="1"/>
      <c r="B1047" s="2"/>
      <c r="E1047" s="4"/>
      <c r="F1047" s="4"/>
      <c r="H1047" s="4"/>
      <c r="I1047" s="4"/>
      <c r="J1047" s="4"/>
      <c r="K1047" s="5"/>
      <c r="L1047" s="6"/>
      <c r="M1047" s="1"/>
      <c r="N1047" s="1"/>
      <c r="O1047" s="1"/>
      <c r="P1047" s="1"/>
      <c r="Q1047" s="1"/>
      <c r="R1047" s="1"/>
      <c r="S1047" s="1"/>
      <c r="T1047" s="1"/>
      <c r="U1047" s="1"/>
    </row>
    <row r="1049" spans="1:21" s="3" customFormat="1" x14ac:dyDescent="0.25">
      <c r="A1049" s="1"/>
      <c r="B1049" s="2"/>
      <c r="D1049" s="4"/>
      <c r="E1049" s="4"/>
      <c r="F1049" s="4"/>
      <c r="H1049" s="4"/>
      <c r="I1049" s="4"/>
      <c r="J1049" s="4"/>
      <c r="K1049" s="5"/>
      <c r="L1049" s="6"/>
      <c r="M1049" s="1"/>
      <c r="N1049" s="1"/>
      <c r="O1049" s="1"/>
      <c r="P1049" s="1"/>
      <c r="Q1049" s="1"/>
      <c r="R1049" s="1"/>
      <c r="S1049" s="1"/>
      <c r="T1049" s="1"/>
      <c r="U1049" s="1"/>
    </row>
    <row r="1051" spans="1:21" s="3" customFormat="1" x14ac:dyDescent="0.25">
      <c r="A1051" s="1"/>
      <c r="B1051" s="2"/>
      <c r="D1051" s="4"/>
      <c r="E1051" s="4"/>
      <c r="F1051" s="4"/>
      <c r="H1051" s="4"/>
      <c r="I1051" s="4"/>
      <c r="J1051" s="4"/>
      <c r="K1051" s="5"/>
      <c r="L1051" s="6"/>
      <c r="M1051" s="1"/>
      <c r="N1051" s="1"/>
      <c r="O1051" s="1"/>
      <c r="P1051" s="1"/>
      <c r="Q1051" s="1"/>
      <c r="R1051" s="1"/>
      <c r="S1051" s="1"/>
      <c r="T1051" s="1"/>
      <c r="U1051" s="1"/>
    </row>
    <row r="1052" spans="1:21" s="3" customFormat="1" x14ac:dyDescent="0.25">
      <c r="A1052" s="1"/>
      <c r="B1052" s="2"/>
      <c r="D1052" s="4"/>
      <c r="E1052" s="4"/>
      <c r="F1052" s="4"/>
      <c r="H1052" s="4"/>
      <c r="I1052" s="4"/>
      <c r="J1052" s="4"/>
      <c r="K1052" s="5"/>
      <c r="L1052" s="6"/>
      <c r="M1052" s="1"/>
      <c r="N1052" s="1"/>
      <c r="O1052" s="1"/>
      <c r="P1052" s="1"/>
      <c r="Q1052" s="1"/>
      <c r="R1052" s="1"/>
      <c r="S1052" s="1"/>
      <c r="T1052" s="1"/>
      <c r="U1052" s="1"/>
    </row>
    <row r="1053" spans="1:21" s="3" customFormat="1" x14ac:dyDescent="0.25">
      <c r="A1053" s="1"/>
      <c r="B1053" s="2"/>
      <c r="D1053" s="4"/>
      <c r="F1053" s="4"/>
      <c r="H1053" s="4"/>
      <c r="I1053" s="4"/>
      <c r="K1053" s="5"/>
      <c r="L1053" s="6"/>
      <c r="M1053" s="1"/>
      <c r="N1053" s="1"/>
      <c r="O1053" s="1"/>
      <c r="P1053" s="1"/>
      <c r="Q1053" s="1"/>
      <c r="R1053" s="1"/>
      <c r="S1053" s="1"/>
      <c r="T1053" s="1"/>
      <c r="U1053" s="1"/>
    </row>
    <row r="1054" spans="1:21" s="3" customFormat="1" x14ac:dyDescent="0.25">
      <c r="A1054" s="1"/>
      <c r="B1054" s="2"/>
      <c r="E1054" s="4"/>
      <c r="F1054" s="4"/>
      <c r="H1054" s="4"/>
      <c r="I1054" s="4"/>
      <c r="J1054" s="4"/>
      <c r="K1054" s="5"/>
      <c r="L1054" s="6"/>
      <c r="M1054" s="1"/>
      <c r="N1054" s="1"/>
      <c r="O1054" s="1"/>
      <c r="P1054" s="1"/>
      <c r="Q1054" s="1"/>
      <c r="R1054" s="1"/>
      <c r="S1054" s="1"/>
      <c r="T1054" s="1"/>
      <c r="U1054" s="1"/>
    </row>
    <row r="1055" spans="1:21" s="3" customFormat="1" x14ac:dyDescent="0.25">
      <c r="A1055" s="1"/>
      <c r="B1055" s="2"/>
      <c r="D1055" s="4"/>
      <c r="F1055" s="4"/>
      <c r="H1055" s="4"/>
      <c r="I1055" s="4"/>
      <c r="K1055" s="5"/>
      <c r="L1055" s="6"/>
      <c r="M1055" s="1"/>
      <c r="N1055" s="1"/>
      <c r="O1055" s="1"/>
      <c r="P1055" s="1"/>
      <c r="Q1055" s="1"/>
      <c r="R1055" s="1"/>
      <c r="S1055" s="1"/>
      <c r="T1055" s="1"/>
      <c r="U1055" s="1"/>
    </row>
    <row r="1056" spans="1:21" s="3" customFormat="1" x14ac:dyDescent="0.25">
      <c r="A1056" s="1"/>
      <c r="B1056" s="2"/>
      <c r="E1056" s="4"/>
      <c r="F1056" s="4"/>
      <c r="H1056" s="4"/>
      <c r="I1056" s="4"/>
      <c r="J1056" s="4"/>
      <c r="K1056" s="5"/>
      <c r="L1056" s="6"/>
      <c r="M1056" s="1"/>
      <c r="N1056" s="1"/>
      <c r="O1056" s="1"/>
      <c r="P1056" s="1"/>
      <c r="Q1056" s="1"/>
      <c r="R1056" s="1"/>
      <c r="S1056" s="1"/>
      <c r="T1056" s="1"/>
      <c r="U1056" s="1"/>
    </row>
    <row r="1057" spans="1:21" s="3" customFormat="1" x14ac:dyDescent="0.25">
      <c r="A1057" s="1"/>
      <c r="B1057" s="2"/>
      <c r="D1057" s="4"/>
      <c r="F1057" s="4"/>
      <c r="H1057" s="4"/>
      <c r="I1057" s="4"/>
      <c r="K1057" s="5"/>
      <c r="L1057" s="6"/>
      <c r="M1057" s="1"/>
      <c r="N1057" s="1"/>
      <c r="O1057" s="1"/>
      <c r="P1057" s="1"/>
      <c r="Q1057" s="1"/>
      <c r="R1057" s="1"/>
      <c r="S1057" s="1"/>
      <c r="T1057" s="1"/>
      <c r="U1057" s="1"/>
    </row>
    <row r="1058" spans="1:21" s="3" customFormat="1" x14ac:dyDescent="0.25">
      <c r="A1058" s="1"/>
      <c r="B1058" s="2"/>
      <c r="F1058" s="4"/>
      <c r="H1058" s="4"/>
      <c r="I1058" s="4"/>
      <c r="K1058" s="5"/>
      <c r="L1058" s="6"/>
      <c r="M1058" s="1"/>
      <c r="N1058" s="1"/>
      <c r="O1058" s="1"/>
      <c r="P1058" s="1"/>
      <c r="Q1058" s="1"/>
      <c r="R1058" s="1"/>
      <c r="S1058" s="1"/>
      <c r="T1058" s="1"/>
      <c r="U1058" s="1"/>
    </row>
    <row r="1059" spans="1:21" s="3" customFormat="1" x14ac:dyDescent="0.25">
      <c r="A1059" s="1"/>
      <c r="B1059" s="2"/>
      <c r="E1059" s="4"/>
      <c r="F1059" s="4"/>
      <c r="H1059" s="4"/>
      <c r="I1059" s="4"/>
      <c r="J1059" s="4"/>
      <c r="K1059" s="5"/>
      <c r="L1059" s="6"/>
      <c r="M1059" s="1"/>
      <c r="N1059" s="1"/>
      <c r="O1059" s="1"/>
      <c r="P1059" s="1"/>
      <c r="Q1059" s="1"/>
      <c r="R1059" s="1"/>
      <c r="S1059" s="1"/>
      <c r="T1059" s="1"/>
      <c r="U1059" s="1"/>
    </row>
    <row r="1060" spans="1:21" s="3" customFormat="1" x14ac:dyDescent="0.25">
      <c r="A1060" s="1"/>
      <c r="B1060" s="2"/>
      <c r="D1060" s="4"/>
      <c r="E1060" s="4"/>
      <c r="F1060" s="4"/>
      <c r="H1060" s="4"/>
      <c r="I1060" s="4"/>
      <c r="J1060" s="4"/>
      <c r="K1060" s="5"/>
      <c r="L1060" s="6"/>
      <c r="M1060" s="1"/>
      <c r="N1060" s="1"/>
      <c r="O1060" s="1"/>
      <c r="P1060" s="1"/>
      <c r="Q1060" s="1"/>
      <c r="R1060" s="1"/>
      <c r="S1060" s="1"/>
      <c r="T1060" s="1"/>
      <c r="U1060" s="1"/>
    </row>
    <row r="1064" spans="1:21" s="3" customFormat="1" x14ac:dyDescent="0.25">
      <c r="A1064" s="1"/>
      <c r="B1064" s="2"/>
      <c r="D1064" s="4"/>
      <c r="F1064" s="4"/>
      <c r="H1064" s="4"/>
      <c r="I1064" s="4"/>
      <c r="K1064" s="5"/>
      <c r="L1064" s="6"/>
      <c r="M1064" s="1"/>
      <c r="N1064" s="1"/>
      <c r="O1064" s="1"/>
      <c r="P1064" s="1"/>
      <c r="Q1064" s="1"/>
      <c r="R1064" s="1"/>
      <c r="S1064" s="1"/>
      <c r="T1064" s="1"/>
      <c r="U1064" s="1"/>
    </row>
    <row r="1065" spans="1:21" s="3" customFormat="1" x14ac:dyDescent="0.25">
      <c r="A1065" s="1"/>
      <c r="B1065" s="2"/>
      <c r="E1065" s="4"/>
      <c r="F1065" s="4"/>
      <c r="H1065" s="4"/>
      <c r="I1065" s="4"/>
      <c r="J1065" s="4"/>
      <c r="K1065" s="5"/>
      <c r="L1065" s="6"/>
      <c r="M1065" s="1"/>
      <c r="N1065" s="1"/>
      <c r="O1065" s="1"/>
      <c r="P1065" s="1"/>
      <c r="Q1065" s="1"/>
      <c r="R1065" s="1"/>
      <c r="S1065" s="1"/>
      <c r="T1065" s="1"/>
      <c r="U1065" s="1"/>
    </row>
    <row r="1068" spans="1:21" s="3" customFormat="1" x14ac:dyDescent="0.25">
      <c r="A1068" s="1"/>
      <c r="B1068" s="2"/>
      <c r="D1068" s="4"/>
      <c r="F1068" s="4"/>
      <c r="H1068" s="4"/>
      <c r="I1068" s="4"/>
      <c r="K1068" s="5"/>
      <c r="L1068" s="6"/>
      <c r="M1068" s="1"/>
      <c r="N1068" s="1"/>
      <c r="O1068" s="1"/>
      <c r="P1068" s="1"/>
      <c r="Q1068" s="1"/>
      <c r="R1068" s="1"/>
      <c r="S1068" s="1"/>
      <c r="T1068" s="1"/>
      <c r="U1068" s="1"/>
    </row>
    <row r="1069" spans="1:21" s="3" customFormat="1" x14ac:dyDescent="0.25">
      <c r="A1069" s="1"/>
      <c r="B1069" s="2"/>
      <c r="E1069" s="4"/>
      <c r="F1069" s="4"/>
      <c r="H1069" s="4"/>
      <c r="I1069" s="4"/>
      <c r="J1069" s="4"/>
      <c r="K1069" s="5"/>
      <c r="L1069" s="6"/>
      <c r="M1069" s="1"/>
      <c r="N1069" s="1"/>
      <c r="O1069" s="1"/>
      <c r="P1069" s="1"/>
      <c r="Q1069" s="1"/>
      <c r="R1069" s="1"/>
      <c r="S1069" s="1"/>
      <c r="T1069" s="1"/>
      <c r="U1069" s="1"/>
    </row>
    <row r="1071" spans="1:21" s="3" customFormat="1" x14ac:dyDescent="0.25">
      <c r="A1071" s="1"/>
      <c r="B1071" s="2"/>
      <c r="D1071" s="4"/>
      <c r="E1071" s="4"/>
      <c r="F1071" s="4"/>
      <c r="H1071" s="4"/>
      <c r="I1071" s="4"/>
      <c r="J1071" s="4"/>
      <c r="K1071" s="5"/>
      <c r="L1071" s="6"/>
      <c r="M1071" s="1"/>
      <c r="N1071" s="1"/>
      <c r="O1071" s="1"/>
      <c r="P1071" s="1"/>
      <c r="Q1071" s="1"/>
      <c r="R1071" s="1"/>
      <c r="S1071" s="1"/>
      <c r="T1071" s="1"/>
      <c r="U1071" s="1"/>
    </row>
    <row r="1072" spans="1:21" s="3" customFormat="1" x14ac:dyDescent="0.25">
      <c r="A1072" s="1"/>
      <c r="B1072" s="2"/>
      <c r="D1072" s="4"/>
      <c r="E1072" s="4"/>
      <c r="F1072" s="4"/>
      <c r="H1072" s="4"/>
      <c r="I1072" s="4"/>
      <c r="J1072" s="4"/>
      <c r="K1072" s="5"/>
      <c r="L1072" s="6"/>
      <c r="M1072" s="1"/>
      <c r="N1072" s="1"/>
      <c r="O1072" s="1"/>
      <c r="P1072" s="1"/>
      <c r="Q1072" s="1"/>
      <c r="R1072" s="1"/>
      <c r="S1072" s="1"/>
      <c r="T1072" s="1"/>
      <c r="U1072" s="1"/>
    </row>
    <row r="1074" spans="1:21" s="3" customFormat="1" x14ac:dyDescent="0.25">
      <c r="A1074" s="1"/>
      <c r="B1074" s="2"/>
      <c r="D1074" s="4"/>
      <c r="F1074" s="4"/>
      <c r="H1074" s="4"/>
      <c r="I1074" s="4"/>
      <c r="K1074" s="5"/>
      <c r="L1074" s="6"/>
      <c r="M1074" s="1"/>
      <c r="N1074" s="1"/>
      <c r="O1074" s="1"/>
      <c r="P1074" s="1"/>
      <c r="Q1074" s="1"/>
      <c r="R1074" s="1"/>
      <c r="S1074" s="1"/>
      <c r="T1074" s="1"/>
      <c r="U1074" s="1"/>
    </row>
    <row r="1075" spans="1:21" s="3" customFormat="1" x14ac:dyDescent="0.25">
      <c r="A1075" s="1"/>
      <c r="B1075" s="2"/>
      <c r="F1075" s="4"/>
      <c r="H1075" s="4"/>
      <c r="I1075" s="4"/>
      <c r="K1075" s="5"/>
      <c r="L1075" s="6"/>
      <c r="M1075" s="1"/>
      <c r="N1075" s="1"/>
      <c r="O1075" s="1"/>
      <c r="P1075" s="1"/>
      <c r="Q1075" s="1"/>
      <c r="R1075" s="1"/>
      <c r="S1075" s="1"/>
      <c r="T1075" s="1"/>
      <c r="U1075" s="1"/>
    </row>
    <row r="1076" spans="1:21" s="3" customFormat="1" x14ac:dyDescent="0.25">
      <c r="A1076" s="1"/>
      <c r="B1076" s="2"/>
      <c r="E1076" s="4"/>
      <c r="F1076" s="4"/>
      <c r="H1076" s="4"/>
      <c r="I1076" s="4"/>
      <c r="J1076" s="4"/>
      <c r="K1076" s="5"/>
      <c r="L1076" s="6"/>
      <c r="M1076" s="1"/>
      <c r="N1076" s="1"/>
      <c r="O1076" s="1"/>
      <c r="P1076" s="1"/>
      <c r="Q1076" s="1"/>
      <c r="R1076" s="1"/>
      <c r="S1076" s="1"/>
      <c r="T1076" s="1"/>
      <c r="U1076" s="1"/>
    </row>
    <row r="1077" spans="1:21" s="3" customFormat="1" x14ac:dyDescent="0.25">
      <c r="A1077" s="1"/>
      <c r="B1077" s="2"/>
      <c r="D1077" s="4"/>
      <c r="F1077" s="4"/>
      <c r="H1077" s="4"/>
      <c r="I1077" s="4"/>
      <c r="K1077" s="5"/>
      <c r="L1077" s="6"/>
      <c r="M1077" s="1"/>
      <c r="N1077" s="1"/>
      <c r="O1077" s="1"/>
      <c r="P1077" s="1"/>
      <c r="Q1077" s="1"/>
      <c r="R1077" s="1"/>
      <c r="S1077" s="1"/>
      <c r="T1077" s="1"/>
      <c r="U1077" s="1"/>
    </row>
    <row r="1078" spans="1:21" s="3" customFormat="1" x14ac:dyDescent="0.25">
      <c r="A1078" s="1"/>
      <c r="B1078" s="2"/>
      <c r="E1078" s="4"/>
      <c r="F1078" s="4"/>
      <c r="H1078" s="4"/>
      <c r="I1078" s="4"/>
      <c r="J1078" s="4"/>
      <c r="K1078" s="5"/>
      <c r="L1078" s="6"/>
      <c r="M1078" s="1"/>
      <c r="N1078" s="1"/>
      <c r="O1078" s="1"/>
      <c r="P1078" s="1"/>
      <c r="Q1078" s="1"/>
      <c r="R1078" s="1"/>
      <c r="S1078" s="1"/>
      <c r="T1078" s="1"/>
      <c r="U1078" s="1"/>
    </row>
    <row r="1079" spans="1:21" s="3" customFormat="1" x14ac:dyDescent="0.25">
      <c r="A1079" s="1"/>
      <c r="B1079" s="2"/>
      <c r="D1079" s="4"/>
      <c r="F1079" s="4"/>
      <c r="H1079" s="4"/>
      <c r="I1079" s="4"/>
      <c r="K1079" s="5"/>
      <c r="L1079" s="6"/>
      <c r="M1079" s="1"/>
      <c r="N1079" s="1"/>
      <c r="O1079" s="1"/>
      <c r="P1079" s="1"/>
      <c r="Q1079" s="1"/>
      <c r="R1079" s="1"/>
      <c r="S1079" s="1"/>
      <c r="T1079" s="1"/>
      <c r="U1079" s="1"/>
    </row>
    <row r="1080" spans="1:21" s="3" customFormat="1" x14ac:dyDescent="0.25">
      <c r="A1080" s="1"/>
      <c r="B1080" s="2"/>
      <c r="E1080" s="4"/>
      <c r="F1080" s="4"/>
      <c r="H1080" s="4"/>
      <c r="I1080" s="4"/>
      <c r="J1080" s="4"/>
      <c r="K1080" s="5"/>
      <c r="L1080" s="6"/>
      <c r="M1080" s="1"/>
      <c r="N1080" s="1"/>
      <c r="O1080" s="1"/>
      <c r="P1080" s="1"/>
      <c r="Q1080" s="1"/>
      <c r="R1080" s="1"/>
      <c r="S1080" s="1"/>
      <c r="T1080" s="1"/>
      <c r="U1080" s="1"/>
    </row>
    <row r="1081" spans="1:21" s="3" customFormat="1" x14ac:dyDescent="0.25">
      <c r="A1081" s="1"/>
      <c r="B1081" s="2"/>
      <c r="D1081" s="4"/>
      <c r="F1081" s="4"/>
      <c r="H1081" s="4"/>
      <c r="I1081" s="4"/>
      <c r="K1081" s="5"/>
      <c r="L1081" s="6"/>
      <c r="M1081" s="1"/>
      <c r="N1081" s="1"/>
      <c r="O1081" s="1"/>
      <c r="P1081" s="1"/>
      <c r="Q1081" s="1"/>
      <c r="R1081" s="1"/>
      <c r="S1081" s="1"/>
      <c r="T1081" s="1"/>
      <c r="U1081" s="1"/>
    </row>
    <row r="1082" spans="1:21" s="3" customFormat="1" x14ac:dyDescent="0.25">
      <c r="A1082" s="1"/>
      <c r="B1082" s="2"/>
      <c r="F1082" s="4"/>
      <c r="H1082" s="4"/>
      <c r="I1082" s="4"/>
      <c r="K1082" s="5"/>
      <c r="L1082" s="6"/>
      <c r="M1082" s="1"/>
      <c r="N1082" s="1"/>
      <c r="O1082" s="1"/>
      <c r="P1082" s="1"/>
      <c r="Q1082" s="1"/>
      <c r="R1082" s="1"/>
      <c r="S1082" s="1"/>
      <c r="T1082" s="1"/>
      <c r="U1082" s="1"/>
    </row>
    <row r="1083" spans="1:21" s="3" customFormat="1" x14ac:dyDescent="0.25">
      <c r="A1083" s="1"/>
      <c r="B1083" s="2"/>
      <c r="E1083" s="4"/>
      <c r="F1083" s="4"/>
      <c r="H1083" s="4"/>
      <c r="I1083" s="4"/>
      <c r="J1083" s="4"/>
      <c r="K1083" s="5"/>
      <c r="L1083" s="6"/>
      <c r="M1083" s="1"/>
      <c r="N1083" s="1"/>
      <c r="O1083" s="1"/>
      <c r="P1083" s="1"/>
      <c r="Q1083" s="1"/>
      <c r="R1083" s="1"/>
      <c r="S1083" s="1"/>
      <c r="T1083" s="1"/>
      <c r="U1083" s="1"/>
    </row>
    <row r="1084" spans="1:21" s="3" customFormat="1" x14ac:dyDescent="0.25">
      <c r="A1084" s="1"/>
      <c r="B1084" s="2"/>
      <c r="D1084" s="4"/>
      <c r="F1084" s="4"/>
      <c r="H1084" s="4"/>
      <c r="I1084" s="4"/>
      <c r="K1084" s="5"/>
      <c r="L1084" s="6"/>
      <c r="M1084" s="1"/>
      <c r="N1084" s="1"/>
      <c r="O1084" s="1"/>
      <c r="P1084" s="1"/>
      <c r="Q1084" s="1"/>
      <c r="R1084" s="1"/>
      <c r="S1084" s="1"/>
      <c r="T1084" s="1"/>
      <c r="U1084" s="1"/>
    </row>
    <row r="1085" spans="1:21" s="3" customFormat="1" x14ac:dyDescent="0.25">
      <c r="A1085" s="1"/>
      <c r="B1085" s="2"/>
      <c r="F1085" s="4"/>
      <c r="H1085" s="4"/>
      <c r="I1085" s="4"/>
      <c r="K1085" s="5"/>
      <c r="L1085" s="6"/>
      <c r="M1085" s="1"/>
      <c r="N1085" s="1"/>
      <c r="O1085" s="1"/>
      <c r="P1085" s="1"/>
      <c r="Q1085" s="1"/>
      <c r="R1085" s="1"/>
      <c r="S1085" s="1"/>
      <c r="T1085" s="1"/>
      <c r="U1085" s="1"/>
    </row>
    <row r="1086" spans="1:21" s="3" customFormat="1" x14ac:dyDescent="0.25">
      <c r="A1086" s="1"/>
      <c r="B1086" s="2"/>
      <c r="F1086" s="4"/>
      <c r="H1086" s="4"/>
      <c r="I1086" s="4"/>
      <c r="K1086" s="5"/>
      <c r="L1086" s="6"/>
      <c r="M1086" s="1"/>
      <c r="N1086" s="1"/>
      <c r="O1086" s="1"/>
      <c r="P1086" s="1"/>
      <c r="Q1086" s="1"/>
      <c r="R1086" s="1"/>
      <c r="S1086" s="1"/>
      <c r="T1086" s="1"/>
      <c r="U1086" s="1"/>
    </row>
    <row r="1087" spans="1:21" s="3" customFormat="1" x14ac:dyDescent="0.25">
      <c r="A1087" s="1"/>
      <c r="B1087" s="2"/>
      <c r="F1087" s="4"/>
      <c r="H1087" s="4"/>
      <c r="I1087" s="4"/>
      <c r="K1087" s="5"/>
      <c r="L1087" s="6"/>
      <c r="M1087" s="1"/>
      <c r="N1087" s="1"/>
      <c r="O1087" s="1"/>
      <c r="P1087" s="1"/>
      <c r="Q1087" s="1"/>
      <c r="R1087" s="1"/>
      <c r="S1087" s="1"/>
      <c r="T1087" s="1"/>
      <c r="U1087" s="1"/>
    </row>
    <row r="1088" spans="1:21" s="3" customFormat="1" x14ac:dyDescent="0.25">
      <c r="A1088" s="1"/>
      <c r="B1088" s="2"/>
      <c r="E1088" s="4"/>
      <c r="F1088" s="4"/>
      <c r="H1088" s="4"/>
      <c r="I1088" s="4"/>
      <c r="J1088" s="4"/>
      <c r="K1088" s="5"/>
      <c r="L1088" s="6"/>
      <c r="M1088" s="1"/>
      <c r="N1088" s="1"/>
      <c r="O1088" s="1"/>
      <c r="P1088" s="1"/>
      <c r="Q1088" s="1"/>
      <c r="R1088" s="1"/>
      <c r="S1088" s="1"/>
      <c r="T1088" s="1"/>
      <c r="U1088" s="1"/>
    </row>
    <row r="1090" spans="1:21" s="3" customFormat="1" x14ac:dyDescent="0.25">
      <c r="A1090" s="1"/>
      <c r="B1090" s="2"/>
      <c r="D1090" s="4"/>
      <c r="E1090" s="4"/>
      <c r="F1090" s="4"/>
      <c r="H1090" s="4"/>
      <c r="I1090" s="4"/>
      <c r="J1090" s="4"/>
      <c r="K1090" s="5"/>
      <c r="L1090" s="6"/>
      <c r="M1090" s="1"/>
      <c r="N1090" s="1"/>
      <c r="O1090" s="1"/>
      <c r="P1090" s="1"/>
      <c r="Q1090" s="1"/>
      <c r="R1090" s="1"/>
      <c r="S1090" s="1"/>
      <c r="T1090" s="1"/>
      <c r="U1090" s="1"/>
    </row>
    <row r="1092" spans="1:21" s="3" customFormat="1" x14ac:dyDescent="0.25">
      <c r="A1092" s="1"/>
      <c r="B1092" s="2"/>
      <c r="D1092" s="4"/>
      <c r="F1092" s="4"/>
      <c r="H1092" s="4"/>
      <c r="I1092" s="4"/>
      <c r="K1092" s="5"/>
      <c r="L1092" s="6"/>
      <c r="M1092" s="1"/>
      <c r="N1092" s="1"/>
      <c r="O1092" s="1"/>
      <c r="P1092" s="1"/>
      <c r="Q1092" s="1"/>
      <c r="R1092" s="1"/>
      <c r="S1092" s="1"/>
      <c r="T1092" s="1"/>
      <c r="U1092" s="1"/>
    </row>
    <row r="1093" spans="1:21" s="3" customFormat="1" x14ac:dyDescent="0.25">
      <c r="A1093" s="1"/>
      <c r="B1093" s="2"/>
      <c r="E1093" s="4"/>
      <c r="F1093" s="4"/>
      <c r="H1093" s="4"/>
      <c r="I1093" s="4"/>
      <c r="J1093" s="4"/>
      <c r="K1093" s="5"/>
      <c r="L1093" s="6"/>
      <c r="M1093" s="1"/>
      <c r="N1093" s="1"/>
      <c r="O1093" s="1"/>
      <c r="P1093" s="1"/>
      <c r="Q1093" s="1"/>
      <c r="R1093" s="1"/>
      <c r="S1093" s="1"/>
      <c r="T1093" s="1"/>
      <c r="U1093" s="1"/>
    </row>
    <row r="1094" spans="1:21" s="3" customFormat="1" x14ac:dyDescent="0.25">
      <c r="A1094" s="1"/>
      <c r="B1094" s="2"/>
      <c r="D1094" s="4"/>
      <c r="E1094" s="4"/>
      <c r="F1094" s="4"/>
      <c r="H1094" s="4"/>
      <c r="I1094" s="4"/>
      <c r="J1094" s="4"/>
      <c r="K1094" s="5"/>
      <c r="L1094" s="6"/>
      <c r="M1094" s="1"/>
      <c r="N1094" s="1"/>
      <c r="O1094" s="1"/>
      <c r="P1094" s="1"/>
      <c r="Q1094" s="1"/>
      <c r="R1094" s="1"/>
      <c r="S1094" s="1"/>
      <c r="T1094" s="1"/>
      <c r="U1094" s="1"/>
    </row>
    <row r="1095" spans="1:21" s="3" customFormat="1" x14ac:dyDescent="0.25">
      <c r="A1095" s="1"/>
      <c r="B1095" s="2"/>
      <c r="D1095" s="4"/>
      <c r="F1095" s="4"/>
      <c r="H1095" s="4"/>
      <c r="I1095" s="4"/>
      <c r="K1095" s="5"/>
      <c r="L1095" s="6"/>
      <c r="M1095" s="1"/>
      <c r="N1095" s="1"/>
      <c r="O1095" s="1"/>
      <c r="P1095" s="1"/>
      <c r="Q1095" s="1"/>
      <c r="R1095" s="1"/>
      <c r="S1095" s="1"/>
      <c r="T1095" s="1"/>
      <c r="U1095" s="1"/>
    </row>
    <row r="1096" spans="1:21" s="3" customFormat="1" x14ac:dyDescent="0.25">
      <c r="A1096" s="1"/>
      <c r="B1096" s="2"/>
      <c r="E1096" s="4"/>
      <c r="F1096" s="4"/>
      <c r="H1096" s="4"/>
      <c r="I1096" s="4"/>
      <c r="J1096" s="4"/>
      <c r="K1096" s="5"/>
      <c r="L1096" s="6"/>
      <c r="M1096" s="1"/>
      <c r="N1096" s="1"/>
      <c r="O1096" s="1"/>
      <c r="P1096" s="1"/>
      <c r="Q1096" s="1"/>
      <c r="R1096" s="1"/>
      <c r="S1096" s="1"/>
      <c r="T1096" s="1"/>
      <c r="U1096" s="1"/>
    </row>
    <row r="1097" spans="1:21" s="3" customFormat="1" x14ac:dyDescent="0.25">
      <c r="A1097" s="1"/>
      <c r="B1097" s="2"/>
      <c r="D1097" s="4"/>
      <c r="F1097" s="4"/>
      <c r="H1097" s="4"/>
      <c r="I1097" s="4"/>
      <c r="K1097" s="5"/>
      <c r="L1097" s="6"/>
      <c r="M1097" s="1"/>
      <c r="N1097" s="1"/>
      <c r="O1097" s="1"/>
      <c r="P1097" s="1"/>
      <c r="Q1097" s="1"/>
      <c r="R1097" s="1"/>
      <c r="S1097" s="1"/>
      <c r="T1097" s="1"/>
      <c r="U1097" s="1"/>
    </row>
    <row r="1098" spans="1:21" s="3" customFormat="1" x14ac:dyDescent="0.25">
      <c r="A1098" s="1"/>
      <c r="B1098" s="2"/>
      <c r="E1098" s="4"/>
      <c r="F1098" s="4"/>
      <c r="H1098" s="4"/>
      <c r="I1098" s="4"/>
      <c r="J1098" s="4"/>
      <c r="K1098" s="5"/>
      <c r="L1098" s="6"/>
      <c r="M1098" s="1"/>
      <c r="N1098" s="1"/>
      <c r="O1098" s="1"/>
      <c r="P1098" s="1"/>
      <c r="Q1098" s="1"/>
      <c r="R1098" s="1"/>
      <c r="S1098" s="1"/>
      <c r="T1098" s="1"/>
      <c r="U1098" s="1"/>
    </row>
    <row r="1100" spans="1:21" s="3" customFormat="1" x14ac:dyDescent="0.25">
      <c r="A1100" s="1"/>
      <c r="B1100" s="2"/>
      <c r="D1100" s="4"/>
      <c r="E1100" s="4"/>
      <c r="F1100" s="4"/>
      <c r="H1100" s="4"/>
      <c r="I1100" s="4"/>
      <c r="J1100" s="4"/>
      <c r="K1100" s="5"/>
      <c r="L1100" s="6"/>
      <c r="M1100" s="1"/>
      <c r="N1100" s="1"/>
      <c r="O1100" s="1"/>
      <c r="P1100" s="1"/>
      <c r="Q1100" s="1"/>
      <c r="R1100" s="1"/>
      <c r="S1100" s="1"/>
      <c r="T1100" s="1"/>
      <c r="U1100" s="1"/>
    </row>
    <row r="1101" spans="1:21" s="3" customFormat="1" x14ac:dyDescent="0.25">
      <c r="A1101" s="1"/>
      <c r="B1101" s="2"/>
      <c r="D1101" s="4"/>
      <c r="F1101" s="4"/>
      <c r="H1101" s="4"/>
      <c r="I1101" s="4"/>
      <c r="K1101" s="5"/>
      <c r="L1101" s="6"/>
      <c r="M1101" s="1"/>
      <c r="N1101" s="1"/>
      <c r="O1101" s="1"/>
      <c r="P1101" s="1"/>
      <c r="Q1101" s="1"/>
      <c r="R1101" s="1"/>
      <c r="S1101" s="1"/>
      <c r="T1101" s="1"/>
      <c r="U1101" s="1"/>
    </row>
    <row r="1102" spans="1:21" s="3" customFormat="1" x14ac:dyDescent="0.25">
      <c r="A1102" s="1"/>
      <c r="B1102" s="2"/>
      <c r="E1102" s="4"/>
      <c r="F1102" s="4"/>
      <c r="H1102" s="4"/>
      <c r="I1102" s="4"/>
      <c r="J1102" s="4"/>
      <c r="K1102" s="5"/>
      <c r="L1102" s="6"/>
      <c r="M1102" s="1"/>
      <c r="N1102" s="1"/>
      <c r="O1102" s="1"/>
      <c r="P1102" s="1"/>
      <c r="Q1102" s="1"/>
      <c r="R1102" s="1"/>
      <c r="S1102" s="1"/>
      <c r="T1102" s="1"/>
      <c r="U1102" s="1"/>
    </row>
    <row r="1103" spans="1:21" s="3" customFormat="1" x14ac:dyDescent="0.25">
      <c r="A1103" s="1"/>
      <c r="B1103" s="2"/>
      <c r="D1103" s="4"/>
      <c r="E1103" s="4"/>
      <c r="F1103" s="4"/>
      <c r="H1103" s="4"/>
      <c r="I1103" s="4"/>
      <c r="J1103" s="4"/>
      <c r="K1103" s="5"/>
      <c r="L1103" s="6"/>
      <c r="M1103" s="1"/>
      <c r="N1103" s="1"/>
      <c r="O1103" s="1"/>
      <c r="P1103" s="1"/>
      <c r="Q1103" s="1"/>
      <c r="R1103" s="1"/>
      <c r="S1103" s="1"/>
      <c r="T1103" s="1"/>
      <c r="U1103" s="1"/>
    </row>
    <row r="1105" spans="1:21" s="3" customFormat="1" x14ac:dyDescent="0.25">
      <c r="A1105" s="1"/>
      <c r="B1105" s="2"/>
      <c r="D1105" s="4"/>
      <c r="F1105" s="4"/>
      <c r="H1105" s="4"/>
      <c r="I1105" s="4"/>
      <c r="K1105" s="5"/>
      <c r="L1105" s="6"/>
      <c r="M1105" s="1"/>
      <c r="N1105" s="1"/>
      <c r="O1105" s="1"/>
      <c r="P1105" s="1"/>
      <c r="Q1105" s="1"/>
      <c r="R1105" s="1"/>
      <c r="S1105" s="1"/>
      <c r="T1105" s="1"/>
      <c r="U1105" s="1"/>
    </row>
    <row r="1106" spans="1:21" s="3" customFormat="1" x14ac:dyDescent="0.25">
      <c r="A1106" s="1"/>
      <c r="B1106" s="2"/>
      <c r="E1106" s="4"/>
      <c r="F1106" s="4"/>
      <c r="H1106" s="4"/>
      <c r="I1106" s="4"/>
      <c r="J1106" s="4"/>
      <c r="K1106" s="5"/>
      <c r="L1106" s="6"/>
      <c r="M1106" s="1"/>
      <c r="N1106" s="1"/>
      <c r="O1106" s="1"/>
      <c r="P1106" s="1"/>
      <c r="Q1106" s="1"/>
      <c r="R1106" s="1"/>
      <c r="S1106" s="1"/>
      <c r="T1106" s="1"/>
      <c r="U1106" s="1"/>
    </row>
    <row r="1107" spans="1:21" s="3" customFormat="1" x14ac:dyDescent="0.25">
      <c r="A1107" s="1"/>
      <c r="B1107" s="2"/>
      <c r="D1107" s="4"/>
      <c r="E1107" s="4"/>
      <c r="F1107" s="4"/>
      <c r="H1107" s="4"/>
      <c r="I1107" s="4"/>
      <c r="J1107" s="4"/>
      <c r="K1107" s="5"/>
      <c r="L1107" s="6"/>
      <c r="M1107" s="1"/>
      <c r="N1107" s="1"/>
      <c r="O1107" s="1"/>
      <c r="P1107" s="1"/>
      <c r="Q1107" s="1"/>
      <c r="R1107" s="1"/>
      <c r="S1107" s="1"/>
      <c r="T1107" s="1"/>
      <c r="U1107" s="1"/>
    </row>
    <row r="1108" spans="1:21" s="3" customFormat="1" x14ac:dyDescent="0.25">
      <c r="A1108" s="1"/>
      <c r="B1108" s="2"/>
      <c r="D1108" s="4"/>
      <c r="E1108" s="4"/>
      <c r="F1108" s="4"/>
      <c r="H1108" s="4"/>
      <c r="I1108" s="4"/>
      <c r="J1108" s="4"/>
      <c r="K1108" s="5"/>
      <c r="L1108" s="6"/>
      <c r="M1108" s="1"/>
      <c r="N1108" s="1"/>
      <c r="O1108" s="1"/>
      <c r="P1108" s="1"/>
      <c r="Q1108" s="1"/>
      <c r="R1108" s="1"/>
      <c r="S1108" s="1"/>
      <c r="T1108" s="1"/>
      <c r="U1108" s="1"/>
    </row>
    <row r="1110" spans="1:21" s="3" customFormat="1" x14ac:dyDescent="0.25">
      <c r="A1110" s="1"/>
      <c r="B1110" s="2"/>
      <c r="D1110" s="4"/>
      <c r="E1110" s="4"/>
      <c r="F1110" s="4"/>
      <c r="H1110" s="4"/>
      <c r="I1110" s="4"/>
      <c r="J1110" s="4"/>
      <c r="K1110" s="5"/>
      <c r="L1110" s="6"/>
      <c r="M1110" s="1"/>
      <c r="N1110" s="1"/>
      <c r="O1110" s="1"/>
      <c r="P1110" s="1"/>
      <c r="Q1110" s="1"/>
      <c r="R1110" s="1"/>
      <c r="S1110" s="1"/>
      <c r="T1110" s="1"/>
      <c r="U1110" s="1"/>
    </row>
    <row r="1111" spans="1:21" s="3" customFormat="1" x14ac:dyDescent="0.25">
      <c r="A1111" s="1"/>
      <c r="B1111" s="2"/>
      <c r="D1111" s="4"/>
      <c r="F1111" s="4"/>
      <c r="H1111" s="4"/>
      <c r="I1111" s="4"/>
      <c r="K1111" s="5"/>
      <c r="L1111" s="6"/>
      <c r="M1111" s="1"/>
      <c r="N1111" s="1"/>
      <c r="O1111" s="1"/>
      <c r="P1111" s="1"/>
      <c r="Q1111" s="1"/>
      <c r="R1111" s="1"/>
      <c r="S1111" s="1"/>
      <c r="T1111" s="1"/>
      <c r="U1111" s="1"/>
    </row>
    <row r="1112" spans="1:21" s="3" customFormat="1" x14ac:dyDescent="0.25">
      <c r="A1112" s="1"/>
      <c r="B1112" s="2"/>
      <c r="F1112" s="4"/>
      <c r="H1112" s="4"/>
      <c r="I1112" s="4"/>
      <c r="K1112" s="5"/>
      <c r="L1112" s="6"/>
      <c r="M1112" s="1"/>
      <c r="N1112" s="1"/>
      <c r="O1112" s="1"/>
      <c r="P1112" s="1"/>
      <c r="Q1112" s="1"/>
      <c r="R1112" s="1"/>
      <c r="S1112" s="1"/>
      <c r="T1112" s="1"/>
      <c r="U1112" s="1"/>
    </row>
    <row r="1113" spans="1:21" s="3" customFormat="1" x14ac:dyDescent="0.25">
      <c r="A1113" s="1"/>
      <c r="B1113" s="2"/>
      <c r="F1113" s="4"/>
      <c r="H1113" s="4"/>
      <c r="I1113" s="4"/>
      <c r="K1113" s="5"/>
      <c r="L1113" s="6"/>
      <c r="M1113" s="1"/>
      <c r="N1113" s="1"/>
      <c r="O1113" s="1"/>
      <c r="P1113" s="1"/>
      <c r="Q1113" s="1"/>
      <c r="R1113" s="1"/>
      <c r="S1113" s="1"/>
      <c r="T1113" s="1"/>
      <c r="U1113" s="1"/>
    </row>
    <row r="1114" spans="1:21" s="3" customFormat="1" x14ac:dyDescent="0.25">
      <c r="A1114" s="1"/>
      <c r="B1114" s="2"/>
      <c r="E1114" s="4"/>
      <c r="F1114" s="4"/>
      <c r="H1114" s="4"/>
      <c r="I1114" s="4"/>
      <c r="J1114" s="4"/>
      <c r="K1114" s="5"/>
      <c r="L1114" s="6"/>
      <c r="M1114" s="1"/>
      <c r="N1114" s="1"/>
      <c r="O1114" s="1"/>
      <c r="P1114" s="1"/>
      <c r="Q1114" s="1"/>
      <c r="R1114" s="1"/>
      <c r="S1114" s="1"/>
      <c r="T1114" s="1"/>
      <c r="U1114" s="1"/>
    </row>
    <row r="1118" spans="1:21" s="3" customFormat="1" x14ac:dyDescent="0.25">
      <c r="A1118" s="1"/>
      <c r="B1118" s="2"/>
      <c r="D1118" s="4"/>
      <c r="E1118" s="4"/>
      <c r="F1118" s="4"/>
      <c r="H1118" s="4"/>
      <c r="I1118" s="4"/>
      <c r="J1118" s="4"/>
      <c r="K1118" s="5"/>
      <c r="L1118" s="6"/>
      <c r="M1118" s="1"/>
      <c r="N1118" s="1"/>
      <c r="O1118" s="1"/>
      <c r="P1118" s="1"/>
      <c r="Q1118" s="1"/>
      <c r="R1118" s="1"/>
      <c r="S1118" s="1"/>
      <c r="T1118" s="1"/>
      <c r="U1118" s="1"/>
    </row>
    <row r="1120" spans="1:21" s="3" customFormat="1" x14ac:dyDescent="0.25">
      <c r="A1120" s="1"/>
      <c r="B1120" s="2"/>
      <c r="D1120" s="4"/>
      <c r="F1120" s="4"/>
      <c r="H1120" s="4"/>
      <c r="I1120" s="4"/>
      <c r="K1120" s="5"/>
      <c r="L1120" s="6"/>
      <c r="M1120" s="1"/>
      <c r="N1120" s="1"/>
      <c r="O1120" s="1"/>
      <c r="P1120" s="1"/>
      <c r="Q1120" s="1"/>
      <c r="R1120" s="1"/>
      <c r="S1120" s="1"/>
      <c r="T1120" s="1"/>
      <c r="U1120" s="1"/>
    </row>
    <row r="1121" spans="1:21" s="3" customFormat="1" x14ac:dyDescent="0.25">
      <c r="A1121" s="1"/>
      <c r="B1121" s="2"/>
      <c r="F1121" s="4"/>
      <c r="H1121" s="4"/>
      <c r="I1121" s="4"/>
      <c r="K1121" s="5"/>
      <c r="L1121" s="6"/>
      <c r="M1121" s="1"/>
      <c r="N1121" s="1"/>
      <c r="O1121" s="1"/>
      <c r="P1121" s="1"/>
      <c r="Q1121" s="1"/>
      <c r="R1121" s="1"/>
      <c r="S1121" s="1"/>
      <c r="T1121" s="1"/>
      <c r="U1121" s="1"/>
    </row>
    <row r="1122" spans="1:21" s="3" customFormat="1" x14ac:dyDescent="0.25">
      <c r="A1122" s="1"/>
      <c r="B1122" s="2"/>
      <c r="F1122" s="4"/>
      <c r="H1122" s="4"/>
      <c r="I1122" s="4"/>
      <c r="K1122" s="5"/>
      <c r="L1122" s="6"/>
      <c r="M1122" s="1"/>
      <c r="N1122" s="1"/>
      <c r="O1122" s="1"/>
      <c r="P1122" s="1"/>
      <c r="Q1122" s="1"/>
      <c r="R1122" s="1"/>
      <c r="S1122" s="1"/>
      <c r="T1122" s="1"/>
      <c r="U1122" s="1"/>
    </row>
    <row r="1123" spans="1:21" s="3" customFormat="1" x14ac:dyDescent="0.25">
      <c r="A1123" s="1"/>
      <c r="B1123" s="2"/>
      <c r="E1123" s="4"/>
      <c r="F1123" s="4"/>
      <c r="H1123" s="4"/>
      <c r="I1123" s="4"/>
      <c r="J1123" s="4"/>
      <c r="K1123" s="5"/>
      <c r="L1123" s="6"/>
      <c r="M1123" s="1"/>
      <c r="N1123" s="1"/>
      <c r="O1123" s="1"/>
      <c r="P1123" s="1"/>
      <c r="Q1123" s="1"/>
      <c r="R1123" s="1"/>
      <c r="S1123" s="1"/>
      <c r="T1123" s="1"/>
      <c r="U1123" s="1"/>
    </row>
    <row r="1126" spans="1:21" s="3" customFormat="1" x14ac:dyDescent="0.25">
      <c r="A1126" s="1"/>
      <c r="B1126" s="2"/>
      <c r="D1126" s="4"/>
      <c r="F1126" s="4"/>
      <c r="H1126" s="4"/>
      <c r="I1126" s="4"/>
      <c r="K1126" s="5"/>
      <c r="L1126" s="6"/>
      <c r="M1126" s="1"/>
      <c r="N1126" s="1"/>
      <c r="O1126" s="1"/>
      <c r="P1126" s="1"/>
      <c r="Q1126" s="1"/>
      <c r="R1126" s="1"/>
      <c r="S1126" s="1"/>
      <c r="T1126" s="1"/>
      <c r="U1126" s="1"/>
    </row>
    <row r="1127" spans="1:21" s="3" customFormat="1" x14ac:dyDescent="0.25">
      <c r="A1127" s="1"/>
      <c r="B1127" s="2"/>
      <c r="F1127" s="4"/>
      <c r="H1127" s="4"/>
      <c r="I1127" s="4"/>
      <c r="K1127" s="5"/>
      <c r="L1127" s="6"/>
      <c r="M1127" s="1"/>
      <c r="N1127" s="1"/>
      <c r="O1127" s="1"/>
      <c r="P1127" s="1"/>
      <c r="Q1127" s="1"/>
      <c r="R1127" s="1"/>
      <c r="S1127" s="1"/>
      <c r="T1127" s="1"/>
      <c r="U1127" s="1"/>
    </row>
    <row r="1128" spans="1:21" s="3" customFormat="1" x14ac:dyDescent="0.25">
      <c r="A1128" s="1"/>
      <c r="B1128" s="2"/>
      <c r="E1128" s="4"/>
      <c r="F1128" s="4"/>
      <c r="H1128" s="4"/>
      <c r="I1128" s="4"/>
      <c r="J1128" s="4"/>
      <c r="K1128" s="5"/>
      <c r="L1128" s="6"/>
      <c r="M1128" s="1"/>
      <c r="N1128" s="1"/>
      <c r="O1128" s="1"/>
      <c r="P1128" s="1"/>
      <c r="Q1128" s="1"/>
      <c r="R1128" s="1"/>
      <c r="S1128" s="1"/>
      <c r="T1128" s="1"/>
      <c r="U1128" s="1"/>
    </row>
    <row r="1131" spans="1:21" s="3" customFormat="1" x14ac:dyDescent="0.25">
      <c r="A1131" s="1"/>
      <c r="B1131" s="2"/>
      <c r="D1131" s="4"/>
      <c r="E1131" s="4"/>
      <c r="F1131" s="4"/>
      <c r="H1131" s="4"/>
      <c r="I1131" s="4"/>
      <c r="J1131" s="4"/>
      <c r="K1131" s="5"/>
      <c r="L1131" s="6"/>
      <c r="M1131" s="1"/>
      <c r="N1131" s="1"/>
      <c r="O1131" s="1"/>
      <c r="P1131" s="1"/>
      <c r="Q1131" s="1"/>
      <c r="R1131" s="1"/>
      <c r="S1131" s="1"/>
      <c r="T1131" s="1"/>
      <c r="U1131" s="1"/>
    </row>
    <row r="1132" spans="1:21" s="3" customFormat="1" x14ac:dyDescent="0.25">
      <c r="A1132" s="1"/>
      <c r="B1132" s="2"/>
      <c r="D1132" s="4"/>
      <c r="F1132" s="4"/>
      <c r="H1132" s="4"/>
      <c r="I1132" s="4"/>
      <c r="K1132" s="5"/>
      <c r="L1132" s="6"/>
      <c r="M1132" s="1"/>
      <c r="N1132" s="1"/>
      <c r="O1132" s="1"/>
      <c r="P1132" s="1"/>
      <c r="Q1132" s="1"/>
      <c r="R1132" s="1"/>
      <c r="S1132" s="1"/>
      <c r="T1132" s="1"/>
      <c r="U1132" s="1"/>
    </row>
    <row r="1133" spans="1:21" s="3" customFormat="1" x14ac:dyDescent="0.25">
      <c r="A1133" s="1"/>
      <c r="B1133" s="2"/>
      <c r="E1133" s="4"/>
      <c r="F1133" s="4"/>
      <c r="H1133" s="4"/>
      <c r="I1133" s="4"/>
      <c r="J1133" s="4"/>
      <c r="K1133" s="5"/>
      <c r="L1133" s="6"/>
      <c r="M1133" s="1"/>
      <c r="N1133" s="1"/>
      <c r="O1133" s="1"/>
      <c r="P1133" s="1"/>
      <c r="Q1133" s="1"/>
      <c r="R1133" s="1"/>
      <c r="S1133" s="1"/>
      <c r="T1133" s="1"/>
      <c r="U1133" s="1"/>
    </row>
    <row r="1137" spans="1:21" s="3" customFormat="1" x14ac:dyDescent="0.25">
      <c r="A1137" s="1"/>
      <c r="B1137" s="2"/>
      <c r="D1137" s="4"/>
      <c r="E1137" s="4"/>
      <c r="F1137" s="4"/>
      <c r="H1137" s="4"/>
      <c r="I1137" s="4"/>
      <c r="J1137" s="4"/>
      <c r="K1137" s="5"/>
      <c r="L1137" s="6"/>
      <c r="M1137" s="1"/>
      <c r="N1137" s="1"/>
      <c r="O1137" s="1"/>
      <c r="P1137" s="1"/>
      <c r="Q1137" s="1"/>
      <c r="R1137" s="1"/>
      <c r="S1137" s="1"/>
      <c r="T1137" s="1"/>
      <c r="U1137" s="1"/>
    </row>
    <row r="1138" spans="1:21" s="3" customFormat="1" x14ac:dyDescent="0.25">
      <c r="A1138" s="1"/>
      <c r="B1138" s="2"/>
      <c r="D1138" s="4"/>
      <c r="E1138" s="4"/>
      <c r="F1138" s="4"/>
      <c r="H1138" s="4"/>
      <c r="I1138" s="4"/>
      <c r="J1138" s="4"/>
      <c r="K1138" s="5"/>
      <c r="L1138" s="6"/>
      <c r="M1138" s="1"/>
      <c r="N1138" s="1"/>
      <c r="O1138" s="1"/>
      <c r="P1138" s="1"/>
      <c r="Q1138" s="1"/>
      <c r="R1138" s="1"/>
      <c r="S1138" s="1"/>
      <c r="T1138" s="1"/>
      <c r="U1138" s="1"/>
    </row>
    <row r="1139" spans="1:21" s="3" customFormat="1" x14ac:dyDescent="0.25">
      <c r="A1139" s="1"/>
      <c r="B1139" s="2"/>
      <c r="D1139" s="4"/>
      <c r="E1139" s="4"/>
      <c r="F1139" s="4"/>
      <c r="H1139" s="4"/>
      <c r="I1139" s="4"/>
      <c r="J1139" s="4"/>
      <c r="K1139" s="5"/>
      <c r="L1139" s="6"/>
      <c r="M1139" s="1"/>
      <c r="N1139" s="1"/>
      <c r="O1139" s="1"/>
      <c r="P1139" s="1"/>
      <c r="Q1139" s="1"/>
      <c r="R1139" s="1"/>
      <c r="S1139" s="1"/>
      <c r="T1139" s="1"/>
      <c r="U1139" s="1"/>
    </row>
    <row r="1141" spans="1:21" s="3" customFormat="1" x14ac:dyDescent="0.25">
      <c r="A1141" s="1"/>
      <c r="B1141" s="2"/>
      <c r="D1141" s="4"/>
      <c r="F1141" s="4"/>
      <c r="H1141" s="4"/>
      <c r="I1141" s="4"/>
      <c r="K1141" s="5"/>
      <c r="L1141" s="6"/>
      <c r="M1141" s="1"/>
      <c r="N1141" s="1"/>
      <c r="O1141" s="1"/>
      <c r="P1141" s="1"/>
      <c r="Q1141" s="1"/>
      <c r="R1141" s="1"/>
      <c r="S1141" s="1"/>
      <c r="T1141" s="1"/>
      <c r="U1141" s="1"/>
    </row>
    <row r="1142" spans="1:21" s="3" customFormat="1" x14ac:dyDescent="0.25">
      <c r="A1142" s="1"/>
      <c r="B1142" s="2"/>
      <c r="E1142" s="4"/>
      <c r="F1142" s="4"/>
      <c r="H1142" s="4"/>
      <c r="I1142" s="4"/>
      <c r="J1142" s="4"/>
      <c r="K1142" s="5"/>
      <c r="L1142" s="6"/>
      <c r="M1142" s="1"/>
      <c r="N1142" s="1"/>
      <c r="O1142" s="1"/>
      <c r="P1142" s="1"/>
      <c r="Q1142" s="1"/>
      <c r="R1142" s="1"/>
      <c r="S1142" s="1"/>
      <c r="T1142" s="1"/>
      <c r="U1142" s="1"/>
    </row>
    <row r="1145" spans="1:21" s="3" customFormat="1" x14ac:dyDescent="0.25">
      <c r="A1145" s="1"/>
      <c r="B1145" s="2"/>
      <c r="D1145" s="4"/>
      <c r="F1145" s="4"/>
      <c r="H1145" s="4"/>
      <c r="I1145" s="4"/>
      <c r="K1145" s="5"/>
      <c r="L1145" s="6"/>
      <c r="M1145" s="1"/>
      <c r="N1145" s="1"/>
      <c r="O1145" s="1"/>
      <c r="P1145" s="1"/>
      <c r="Q1145" s="1"/>
      <c r="R1145" s="1"/>
      <c r="S1145" s="1"/>
      <c r="T1145" s="1"/>
      <c r="U1145" s="1"/>
    </row>
    <row r="1146" spans="1:21" s="3" customFormat="1" x14ac:dyDescent="0.25">
      <c r="A1146" s="1"/>
      <c r="B1146" s="2"/>
      <c r="E1146" s="4"/>
      <c r="F1146" s="4"/>
      <c r="H1146" s="4"/>
      <c r="I1146" s="4"/>
      <c r="J1146" s="4"/>
      <c r="K1146" s="5"/>
      <c r="L1146" s="6"/>
      <c r="M1146" s="1"/>
      <c r="N1146" s="1"/>
      <c r="O1146" s="1"/>
      <c r="P1146" s="1"/>
      <c r="Q1146" s="1"/>
      <c r="R1146" s="1"/>
      <c r="S1146" s="1"/>
      <c r="T1146" s="1"/>
      <c r="U1146" s="1"/>
    </row>
    <row r="1147" spans="1:21" s="3" customFormat="1" x14ac:dyDescent="0.25">
      <c r="A1147" s="1"/>
      <c r="B1147" s="2"/>
      <c r="D1147" s="4"/>
      <c r="F1147" s="4"/>
      <c r="H1147" s="4"/>
      <c r="I1147" s="4"/>
      <c r="K1147" s="5"/>
      <c r="L1147" s="6"/>
      <c r="M1147" s="1"/>
      <c r="N1147" s="1"/>
      <c r="O1147" s="1"/>
      <c r="P1147" s="1"/>
      <c r="Q1147" s="1"/>
      <c r="R1147" s="1"/>
      <c r="S1147" s="1"/>
      <c r="T1147" s="1"/>
      <c r="U1147" s="1"/>
    </row>
    <row r="1148" spans="1:21" s="3" customFormat="1" x14ac:dyDescent="0.25">
      <c r="A1148" s="1"/>
      <c r="B1148" s="2"/>
      <c r="F1148" s="4"/>
      <c r="H1148" s="4"/>
      <c r="I1148" s="4"/>
      <c r="K1148" s="5"/>
      <c r="L1148" s="6"/>
      <c r="M1148" s="1"/>
      <c r="N1148" s="1"/>
      <c r="O1148" s="1"/>
      <c r="P1148" s="1"/>
      <c r="Q1148" s="1"/>
      <c r="R1148" s="1"/>
      <c r="S1148" s="1"/>
      <c r="T1148" s="1"/>
      <c r="U1148" s="1"/>
    </row>
    <row r="1149" spans="1:21" s="3" customFormat="1" x14ac:dyDescent="0.25">
      <c r="A1149" s="1"/>
      <c r="B1149" s="2"/>
      <c r="E1149" s="4"/>
      <c r="F1149" s="4"/>
      <c r="H1149" s="4"/>
      <c r="I1149" s="4"/>
      <c r="J1149" s="4"/>
      <c r="K1149" s="5"/>
      <c r="L1149" s="6"/>
      <c r="M1149" s="1"/>
      <c r="N1149" s="1"/>
      <c r="O1149" s="1"/>
      <c r="P1149" s="1"/>
      <c r="Q1149" s="1"/>
      <c r="R1149" s="1"/>
      <c r="S1149" s="1"/>
      <c r="T1149" s="1"/>
      <c r="U1149" s="1"/>
    </row>
    <row r="1152" spans="1:21" s="3" customFormat="1" x14ac:dyDescent="0.25">
      <c r="A1152" s="1"/>
      <c r="B1152" s="2"/>
      <c r="D1152" s="4"/>
      <c r="E1152" s="4"/>
      <c r="F1152" s="4"/>
      <c r="H1152" s="4"/>
      <c r="I1152" s="4"/>
      <c r="J1152" s="4"/>
      <c r="K1152" s="5"/>
      <c r="L1152" s="6"/>
      <c r="M1152" s="1"/>
      <c r="N1152" s="1"/>
      <c r="O1152" s="1"/>
      <c r="P1152" s="1"/>
      <c r="Q1152" s="1"/>
      <c r="R1152" s="1"/>
      <c r="S1152" s="1"/>
      <c r="T1152" s="1"/>
      <c r="U1152" s="1"/>
    </row>
    <row r="1153" spans="1:21" s="3" customFormat="1" x14ac:dyDescent="0.25">
      <c r="A1153" s="1"/>
      <c r="B1153" s="2"/>
      <c r="D1153" s="4"/>
      <c r="F1153" s="4"/>
      <c r="H1153" s="4"/>
      <c r="I1153" s="4"/>
      <c r="K1153" s="5"/>
      <c r="L1153" s="6"/>
      <c r="M1153" s="1"/>
      <c r="N1153" s="1"/>
      <c r="O1153" s="1"/>
      <c r="P1153" s="1"/>
      <c r="Q1153" s="1"/>
      <c r="R1153" s="1"/>
      <c r="S1153" s="1"/>
      <c r="T1153" s="1"/>
      <c r="U1153" s="1"/>
    </row>
    <row r="1154" spans="1:21" s="3" customFormat="1" x14ac:dyDescent="0.25">
      <c r="A1154" s="1"/>
      <c r="B1154" s="2"/>
      <c r="F1154" s="4"/>
      <c r="H1154" s="4"/>
      <c r="I1154" s="4"/>
      <c r="K1154" s="5"/>
      <c r="L1154" s="6"/>
      <c r="M1154" s="1"/>
      <c r="N1154" s="1"/>
      <c r="O1154" s="1"/>
      <c r="P1154" s="1"/>
      <c r="Q1154" s="1"/>
      <c r="R1154" s="1"/>
      <c r="S1154" s="1"/>
      <c r="T1154" s="1"/>
      <c r="U1154" s="1"/>
    </row>
    <row r="1155" spans="1:21" s="3" customFormat="1" x14ac:dyDescent="0.25">
      <c r="A1155" s="1"/>
      <c r="B1155" s="2"/>
      <c r="E1155" s="4"/>
      <c r="F1155" s="4"/>
      <c r="H1155" s="4"/>
      <c r="I1155" s="4"/>
      <c r="J1155" s="4"/>
      <c r="K1155" s="5"/>
      <c r="L1155" s="6"/>
      <c r="M1155" s="1"/>
      <c r="N1155" s="1"/>
      <c r="O1155" s="1"/>
      <c r="P1155" s="1"/>
      <c r="Q1155" s="1"/>
      <c r="R1155" s="1"/>
      <c r="S1155" s="1"/>
      <c r="T1155" s="1"/>
      <c r="U1155" s="1"/>
    </row>
    <row r="1158" spans="1:21" s="3" customFormat="1" x14ac:dyDescent="0.25">
      <c r="A1158" s="1"/>
      <c r="B1158" s="2"/>
      <c r="D1158" s="4"/>
      <c r="F1158" s="4"/>
      <c r="H1158" s="4"/>
      <c r="I1158" s="4"/>
      <c r="K1158" s="5"/>
      <c r="L1158" s="6"/>
      <c r="M1158" s="1"/>
      <c r="N1158" s="1"/>
      <c r="O1158" s="1"/>
      <c r="P1158" s="1"/>
      <c r="Q1158" s="1"/>
      <c r="R1158" s="1"/>
      <c r="S1158" s="1"/>
      <c r="T1158" s="1"/>
      <c r="U1158" s="1"/>
    </row>
    <row r="1159" spans="1:21" s="3" customFormat="1" x14ac:dyDescent="0.25">
      <c r="A1159" s="1"/>
      <c r="B1159" s="2"/>
      <c r="F1159" s="4"/>
      <c r="H1159" s="4"/>
      <c r="I1159" s="4"/>
      <c r="K1159" s="5"/>
      <c r="L1159" s="6"/>
      <c r="M1159" s="1"/>
      <c r="N1159" s="1"/>
      <c r="O1159" s="1"/>
      <c r="P1159" s="1"/>
      <c r="Q1159" s="1"/>
      <c r="R1159" s="1"/>
      <c r="S1159" s="1"/>
      <c r="T1159" s="1"/>
      <c r="U1159" s="1"/>
    </row>
    <row r="1160" spans="1:21" s="3" customFormat="1" x14ac:dyDescent="0.25">
      <c r="A1160" s="1"/>
      <c r="B1160" s="2"/>
      <c r="E1160" s="4"/>
      <c r="F1160" s="4"/>
      <c r="H1160" s="4"/>
      <c r="I1160" s="4"/>
      <c r="J1160" s="4"/>
      <c r="K1160" s="5"/>
      <c r="L1160" s="6"/>
      <c r="M1160" s="1"/>
      <c r="N1160" s="1"/>
      <c r="O1160" s="1"/>
      <c r="P1160" s="1"/>
      <c r="Q1160" s="1"/>
      <c r="R1160" s="1"/>
      <c r="S1160" s="1"/>
      <c r="T1160" s="1"/>
      <c r="U1160" s="1"/>
    </row>
    <row r="1162" spans="1:21" s="3" customFormat="1" x14ac:dyDescent="0.25">
      <c r="A1162" s="1"/>
      <c r="B1162" s="2"/>
      <c r="D1162" s="4"/>
      <c r="F1162" s="4"/>
      <c r="H1162" s="4"/>
      <c r="I1162" s="4"/>
      <c r="K1162" s="5"/>
      <c r="L1162" s="6"/>
      <c r="M1162" s="1"/>
      <c r="N1162" s="1"/>
      <c r="O1162" s="1"/>
      <c r="P1162" s="1"/>
      <c r="Q1162" s="1"/>
      <c r="R1162" s="1"/>
      <c r="S1162" s="1"/>
      <c r="T1162" s="1"/>
      <c r="U1162" s="1"/>
    </row>
    <row r="1163" spans="1:21" s="3" customFormat="1" x14ac:dyDescent="0.25">
      <c r="A1163" s="1"/>
      <c r="B1163" s="2"/>
      <c r="F1163" s="4"/>
      <c r="H1163" s="4"/>
      <c r="I1163" s="4"/>
      <c r="K1163" s="5"/>
      <c r="L1163" s="6"/>
      <c r="M1163" s="1"/>
      <c r="N1163" s="1"/>
      <c r="O1163" s="1"/>
      <c r="P1163" s="1"/>
      <c r="Q1163" s="1"/>
      <c r="R1163" s="1"/>
      <c r="S1163" s="1"/>
      <c r="T1163" s="1"/>
      <c r="U1163" s="1"/>
    </row>
    <row r="1164" spans="1:21" s="3" customFormat="1" x14ac:dyDescent="0.25">
      <c r="A1164" s="1"/>
      <c r="B1164" s="2"/>
      <c r="E1164" s="4"/>
      <c r="F1164" s="4"/>
      <c r="H1164" s="4"/>
      <c r="I1164" s="4"/>
      <c r="J1164" s="4"/>
      <c r="K1164" s="5"/>
      <c r="L1164" s="6"/>
      <c r="M1164" s="1"/>
      <c r="N1164" s="1"/>
      <c r="O1164" s="1"/>
      <c r="P1164" s="1"/>
      <c r="Q1164" s="1"/>
      <c r="R1164" s="1"/>
      <c r="S1164" s="1"/>
      <c r="T1164" s="1"/>
      <c r="U1164" s="1"/>
    </row>
    <row r="1165" spans="1:21" s="3" customFormat="1" x14ac:dyDescent="0.25">
      <c r="A1165" s="1"/>
      <c r="B1165" s="2"/>
      <c r="D1165" s="4"/>
      <c r="F1165" s="4"/>
      <c r="H1165" s="4"/>
      <c r="I1165" s="4"/>
      <c r="K1165" s="5"/>
      <c r="L1165" s="6"/>
      <c r="M1165" s="1"/>
      <c r="N1165" s="1"/>
      <c r="O1165" s="1"/>
      <c r="P1165" s="1"/>
      <c r="Q1165" s="1"/>
      <c r="R1165" s="1"/>
      <c r="S1165" s="1"/>
      <c r="T1165" s="1"/>
      <c r="U1165" s="1"/>
    </row>
    <row r="1166" spans="1:21" s="3" customFormat="1" x14ac:dyDescent="0.25">
      <c r="A1166" s="1"/>
      <c r="B1166" s="2"/>
      <c r="F1166" s="4"/>
      <c r="H1166" s="4"/>
      <c r="I1166" s="4"/>
      <c r="K1166" s="5"/>
      <c r="L1166" s="6"/>
      <c r="M1166" s="1"/>
      <c r="N1166" s="1"/>
      <c r="O1166" s="1"/>
      <c r="P1166" s="1"/>
      <c r="Q1166" s="1"/>
      <c r="R1166" s="1"/>
      <c r="S1166" s="1"/>
      <c r="T1166" s="1"/>
      <c r="U1166" s="1"/>
    </row>
    <row r="1167" spans="1:21" s="3" customFormat="1" x14ac:dyDescent="0.25">
      <c r="A1167" s="1"/>
      <c r="B1167" s="2"/>
      <c r="F1167" s="4"/>
      <c r="H1167" s="4"/>
      <c r="I1167" s="4"/>
      <c r="K1167" s="5"/>
      <c r="L1167" s="6"/>
      <c r="M1167" s="1"/>
      <c r="N1167" s="1"/>
      <c r="O1167" s="1"/>
      <c r="P1167" s="1"/>
      <c r="Q1167" s="1"/>
      <c r="R1167" s="1"/>
      <c r="S1167" s="1"/>
      <c r="T1167" s="1"/>
      <c r="U1167" s="1"/>
    </row>
    <row r="1168" spans="1:21" s="3" customFormat="1" x14ac:dyDescent="0.25">
      <c r="A1168" s="1"/>
      <c r="B1168" s="2"/>
      <c r="E1168" s="4"/>
      <c r="F1168" s="4"/>
      <c r="H1168" s="4"/>
      <c r="I1168" s="4"/>
      <c r="J1168" s="4"/>
      <c r="K1168" s="5"/>
      <c r="L1168" s="6"/>
      <c r="M1168" s="1"/>
      <c r="N1168" s="1"/>
      <c r="O1168" s="1"/>
      <c r="P1168" s="1"/>
      <c r="Q1168" s="1"/>
      <c r="R1168" s="1"/>
      <c r="S1168" s="1"/>
      <c r="T1168" s="1"/>
      <c r="U1168" s="1"/>
    </row>
    <row r="1169" spans="1:21" s="3" customFormat="1" x14ac:dyDescent="0.25">
      <c r="A1169" s="1"/>
      <c r="B1169" s="2"/>
      <c r="D1169" s="4"/>
      <c r="F1169" s="4"/>
      <c r="H1169" s="4"/>
      <c r="I1169" s="4"/>
      <c r="K1169" s="5"/>
      <c r="L1169" s="6"/>
      <c r="M1169" s="1"/>
      <c r="N1169" s="1"/>
      <c r="O1169" s="1"/>
      <c r="P1169" s="1"/>
      <c r="Q1169" s="1"/>
      <c r="R1169" s="1"/>
      <c r="S1169" s="1"/>
      <c r="T1169" s="1"/>
      <c r="U1169" s="1"/>
    </row>
    <row r="1170" spans="1:21" s="3" customFormat="1" x14ac:dyDescent="0.25">
      <c r="A1170" s="1"/>
      <c r="B1170" s="2"/>
      <c r="F1170" s="4"/>
      <c r="H1170" s="4"/>
      <c r="I1170" s="4"/>
      <c r="K1170" s="5"/>
      <c r="L1170" s="6"/>
      <c r="M1170" s="1"/>
      <c r="N1170" s="1"/>
      <c r="O1170" s="1"/>
      <c r="P1170" s="1"/>
      <c r="Q1170" s="1"/>
      <c r="R1170" s="1"/>
      <c r="S1170" s="1"/>
      <c r="T1170" s="1"/>
      <c r="U1170" s="1"/>
    </row>
    <row r="1171" spans="1:21" s="3" customFormat="1" x14ac:dyDescent="0.25">
      <c r="A1171" s="1"/>
      <c r="B1171" s="2"/>
      <c r="F1171" s="4"/>
      <c r="H1171" s="4"/>
      <c r="I1171" s="4"/>
      <c r="K1171" s="5"/>
      <c r="L1171" s="6"/>
      <c r="M1171" s="1"/>
      <c r="N1171" s="1"/>
      <c r="O1171" s="1"/>
      <c r="P1171" s="1"/>
      <c r="Q1171" s="1"/>
      <c r="R1171" s="1"/>
      <c r="S1171" s="1"/>
      <c r="T1171" s="1"/>
      <c r="U1171" s="1"/>
    </row>
    <row r="1172" spans="1:21" s="3" customFormat="1" x14ac:dyDescent="0.25">
      <c r="A1172" s="1"/>
      <c r="B1172" s="2"/>
      <c r="E1172" s="4"/>
      <c r="F1172" s="4"/>
      <c r="H1172" s="4"/>
      <c r="I1172" s="4"/>
      <c r="J1172" s="4"/>
      <c r="K1172" s="5"/>
      <c r="L1172" s="6"/>
      <c r="M1172" s="1"/>
      <c r="N1172" s="1"/>
      <c r="O1172" s="1"/>
      <c r="P1172" s="1"/>
      <c r="Q1172" s="1"/>
      <c r="R1172" s="1"/>
      <c r="S1172" s="1"/>
      <c r="T1172" s="1"/>
      <c r="U1172" s="1"/>
    </row>
    <row r="1173" spans="1:21" s="3" customFormat="1" x14ac:dyDescent="0.25">
      <c r="A1173" s="1"/>
      <c r="B1173" s="2"/>
      <c r="D1173" s="4"/>
      <c r="E1173" s="4"/>
      <c r="F1173" s="4"/>
      <c r="H1173" s="4"/>
      <c r="I1173" s="4"/>
      <c r="J1173" s="4"/>
      <c r="K1173" s="5"/>
      <c r="L1173" s="6"/>
      <c r="M1173" s="1"/>
      <c r="N1173" s="1"/>
      <c r="O1173" s="1"/>
      <c r="P1173" s="1"/>
      <c r="Q1173" s="1"/>
      <c r="R1173" s="1"/>
      <c r="S1173" s="1"/>
      <c r="T1173" s="1"/>
      <c r="U1173" s="1"/>
    </row>
    <row r="1174" spans="1:21" s="3" customFormat="1" x14ac:dyDescent="0.25">
      <c r="A1174" s="1"/>
      <c r="B1174" s="2"/>
      <c r="D1174" s="4"/>
      <c r="E1174" s="4"/>
      <c r="F1174" s="4"/>
      <c r="H1174" s="4"/>
      <c r="I1174" s="4"/>
      <c r="J1174" s="4"/>
      <c r="K1174" s="5"/>
      <c r="L1174" s="6"/>
      <c r="M1174" s="1"/>
      <c r="N1174" s="1"/>
      <c r="O1174" s="1"/>
      <c r="P1174" s="1"/>
      <c r="Q1174" s="1"/>
      <c r="R1174" s="1"/>
      <c r="S1174" s="1"/>
      <c r="T1174" s="1"/>
      <c r="U1174" s="1"/>
    </row>
    <row r="1175" spans="1:21" s="3" customFormat="1" x14ac:dyDescent="0.25">
      <c r="A1175" s="1"/>
      <c r="B1175" s="2"/>
      <c r="D1175" s="4"/>
      <c r="F1175" s="4"/>
      <c r="H1175" s="4"/>
      <c r="I1175" s="4"/>
      <c r="K1175" s="5"/>
      <c r="L1175" s="6"/>
      <c r="M1175" s="1"/>
      <c r="N1175" s="1"/>
      <c r="O1175" s="1"/>
      <c r="P1175" s="1"/>
      <c r="Q1175" s="1"/>
      <c r="R1175" s="1"/>
      <c r="S1175" s="1"/>
      <c r="T1175" s="1"/>
      <c r="U1175" s="1"/>
    </row>
    <row r="1176" spans="1:21" s="3" customFormat="1" x14ac:dyDescent="0.25">
      <c r="A1176" s="1"/>
      <c r="B1176" s="2"/>
      <c r="E1176" s="4"/>
      <c r="F1176" s="4"/>
      <c r="H1176" s="4"/>
      <c r="I1176" s="4"/>
      <c r="J1176" s="4"/>
      <c r="K1176" s="5"/>
      <c r="L1176" s="6"/>
      <c r="M1176" s="1"/>
      <c r="N1176" s="1"/>
      <c r="O1176" s="1"/>
      <c r="P1176" s="1"/>
      <c r="Q1176" s="1"/>
      <c r="R1176" s="1"/>
      <c r="S1176" s="1"/>
      <c r="T1176" s="1"/>
      <c r="U1176" s="1"/>
    </row>
    <row r="1177" spans="1:21" s="3" customFormat="1" x14ac:dyDescent="0.25">
      <c r="A1177" s="1"/>
      <c r="B1177" s="2"/>
      <c r="D1177" s="4"/>
      <c r="F1177" s="4"/>
      <c r="H1177" s="4"/>
      <c r="I1177" s="4"/>
      <c r="K1177" s="5"/>
      <c r="L1177" s="6"/>
      <c r="M1177" s="1"/>
      <c r="N1177" s="1"/>
      <c r="O1177" s="1"/>
      <c r="P1177" s="1"/>
      <c r="Q1177" s="1"/>
      <c r="R1177" s="1"/>
      <c r="S1177" s="1"/>
      <c r="T1177" s="1"/>
      <c r="U1177" s="1"/>
    </row>
    <row r="1178" spans="1:21" s="3" customFormat="1" x14ac:dyDescent="0.25">
      <c r="A1178" s="1"/>
      <c r="B1178" s="2"/>
      <c r="F1178" s="4"/>
      <c r="H1178" s="4"/>
      <c r="I1178" s="4"/>
      <c r="K1178" s="5"/>
      <c r="L1178" s="6"/>
      <c r="M1178" s="1"/>
      <c r="N1178" s="1"/>
      <c r="O1178" s="1"/>
      <c r="P1178" s="1"/>
      <c r="Q1178" s="1"/>
      <c r="R1178" s="1"/>
      <c r="S1178" s="1"/>
      <c r="T1178" s="1"/>
      <c r="U1178" s="1"/>
    </row>
    <row r="1179" spans="1:21" s="3" customFormat="1" x14ac:dyDescent="0.25">
      <c r="A1179" s="1"/>
      <c r="B1179" s="2"/>
      <c r="E1179" s="4"/>
      <c r="F1179" s="4"/>
      <c r="H1179" s="4"/>
      <c r="I1179" s="4"/>
      <c r="J1179" s="4"/>
      <c r="K1179" s="5"/>
      <c r="L1179" s="6"/>
      <c r="M1179" s="1"/>
      <c r="N1179" s="1"/>
      <c r="O1179" s="1"/>
      <c r="P1179" s="1"/>
      <c r="Q1179" s="1"/>
      <c r="R1179" s="1"/>
      <c r="S1179" s="1"/>
      <c r="T1179" s="1"/>
      <c r="U1179" s="1"/>
    </row>
    <row r="1180" spans="1:21" s="6" customFormat="1" x14ac:dyDescent="0.25">
      <c r="A1180" s="1"/>
      <c r="B1180" s="2"/>
      <c r="C1180" s="3"/>
      <c r="D1180" s="4"/>
      <c r="E1180" s="4"/>
      <c r="F1180" s="4"/>
      <c r="G1180" s="3"/>
      <c r="H1180" s="4"/>
      <c r="I1180" s="4"/>
      <c r="J1180" s="4"/>
      <c r="K1180" s="5"/>
      <c r="M1180" s="1"/>
      <c r="N1180" s="1"/>
      <c r="O1180" s="1"/>
      <c r="P1180" s="1"/>
      <c r="Q1180" s="1"/>
      <c r="R1180" s="1"/>
      <c r="S1180" s="1"/>
      <c r="T1180" s="1"/>
      <c r="U1180" s="1"/>
    </row>
    <row r="1184" spans="1:21" s="6" customFormat="1" x14ac:dyDescent="0.25">
      <c r="A1184" s="1"/>
      <c r="B1184" s="2"/>
      <c r="C1184" s="3"/>
      <c r="D1184" s="4"/>
      <c r="E1184" s="4"/>
      <c r="F1184" s="4"/>
      <c r="G1184" s="3"/>
      <c r="H1184" s="4"/>
      <c r="I1184" s="4"/>
      <c r="J1184" s="4"/>
      <c r="K1184" s="5"/>
      <c r="M1184" s="1"/>
      <c r="N1184" s="1"/>
      <c r="O1184" s="1"/>
      <c r="P1184" s="1"/>
      <c r="Q1184" s="1"/>
      <c r="R1184" s="1"/>
      <c r="S1184" s="1"/>
      <c r="T1184" s="1"/>
      <c r="U1184" s="1"/>
    </row>
    <row r="1185" spans="1:21" s="6" customFormat="1" x14ac:dyDescent="0.25">
      <c r="A1185" s="1"/>
      <c r="B1185" s="2"/>
      <c r="C1185" s="3"/>
      <c r="D1185" s="4"/>
      <c r="E1185" s="4"/>
      <c r="F1185" s="4"/>
      <c r="G1185" s="3"/>
      <c r="H1185" s="4"/>
      <c r="I1185" s="4"/>
      <c r="J1185" s="4"/>
      <c r="K1185" s="5"/>
      <c r="M1185" s="1"/>
      <c r="N1185" s="1"/>
      <c r="O1185" s="1"/>
      <c r="P1185" s="1"/>
      <c r="Q1185" s="1"/>
      <c r="R1185" s="1"/>
      <c r="S1185" s="1"/>
      <c r="T1185" s="1"/>
      <c r="U1185" s="1"/>
    </row>
    <row r="1187" spans="1:21" s="6" customFormat="1" x14ac:dyDescent="0.25">
      <c r="A1187" s="1"/>
      <c r="B1187" s="2"/>
      <c r="C1187" s="3"/>
      <c r="D1187" s="4"/>
      <c r="E1187" s="4"/>
      <c r="F1187" s="4"/>
      <c r="G1187" s="3"/>
      <c r="H1187" s="4"/>
      <c r="I1187" s="4"/>
      <c r="J1187" s="4"/>
      <c r="K1187" s="77"/>
      <c r="M1187" s="1"/>
      <c r="N1187" s="1"/>
      <c r="O1187" s="1"/>
      <c r="P1187" s="1"/>
      <c r="Q1187" s="1"/>
      <c r="R1187" s="1"/>
      <c r="S1187" s="1"/>
      <c r="T1187" s="1"/>
      <c r="U1187" s="1"/>
    </row>
    <row r="1188" spans="1:21" s="6" customFormat="1" x14ac:dyDescent="0.25">
      <c r="A1188" s="1"/>
      <c r="B1188" s="2"/>
      <c r="C1188" s="3"/>
      <c r="D1188" s="4"/>
      <c r="E1188" s="4"/>
      <c r="F1188" s="4"/>
      <c r="G1188" s="3"/>
      <c r="H1188" s="4"/>
      <c r="I1188" s="4"/>
      <c r="J1188" s="4"/>
      <c r="K1188" s="77"/>
      <c r="M1188" s="1"/>
      <c r="N1188" s="1"/>
      <c r="O1188" s="1"/>
      <c r="P1188" s="1"/>
      <c r="Q1188" s="1"/>
      <c r="R1188" s="1"/>
      <c r="S1188" s="1"/>
      <c r="T1188" s="1"/>
      <c r="U1188" s="1"/>
    </row>
    <row r="1189" spans="1:21" s="6" customFormat="1" x14ac:dyDescent="0.25">
      <c r="A1189" s="1"/>
      <c r="B1189" s="2"/>
      <c r="C1189" s="3"/>
      <c r="D1189" s="4"/>
      <c r="E1189" s="4"/>
      <c r="F1189" s="4"/>
      <c r="G1189" s="3"/>
      <c r="H1189" s="4"/>
      <c r="I1189" s="4"/>
      <c r="J1189" s="4"/>
      <c r="K1189" s="77"/>
      <c r="M1189" s="1"/>
      <c r="N1189" s="1"/>
      <c r="O1189" s="1"/>
      <c r="P1189" s="1"/>
      <c r="Q1189" s="1"/>
      <c r="R1189" s="1"/>
      <c r="S1189" s="1"/>
      <c r="T1189" s="1"/>
      <c r="U1189" s="1"/>
    </row>
    <row r="1191" spans="1:21" s="6" customFormat="1" x14ac:dyDescent="0.25">
      <c r="A1191" s="1"/>
      <c r="B1191" s="2"/>
      <c r="C1191" s="3"/>
      <c r="D1191" s="4"/>
      <c r="E1191" s="4"/>
      <c r="F1191" s="4"/>
      <c r="G1191" s="3"/>
      <c r="H1191" s="4"/>
      <c r="I1191" s="4"/>
      <c r="J1191" s="4"/>
      <c r="K1191" s="5"/>
      <c r="M1191" s="1"/>
      <c r="N1191" s="1"/>
      <c r="O1191" s="1"/>
      <c r="P1191" s="1"/>
      <c r="Q1191" s="1"/>
      <c r="R1191" s="1"/>
      <c r="S1191" s="1"/>
      <c r="T1191" s="1"/>
      <c r="U1191" s="1"/>
    </row>
    <row r="1192" spans="1:21" s="6" customFormat="1" x14ac:dyDescent="0.25">
      <c r="A1192" s="1"/>
      <c r="B1192" s="2"/>
      <c r="C1192" s="3"/>
      <c r="D1192" s="4"/>
      <c r="E1192" s="4"/>
      <c r="F1192" s="4"/>
      <c r="G1192" s="3"/>
      <c r="H1192" s="4"/>
      <c r="I1192" s="4"/>
      <c r="J1192" s="4"/>
      <c r="K1192" s="5"/>
      <c r="M1192" s="1"/>
      <c r="N1192" s="1"/>
      <c r="O1192" s="1"/>
      <c r="P1192" s="1"/>
      <c r="Q1192" s="1"/>
      <c r="R1192" s="1"/>
      <c r="S1192" s="1"/>
      <c r="T1192" s="1"/>
      <c r="U1192" s="1"/>
    </row>
    <row r="1193" spans="1:21" s="6" customFormat="1" x14ac:dyDescent="0.25">
      <c r="A1193" s="1"/>
      <c r="B1193" s="2"/>
      <c r="C1193" s="3"/>
      <c r="D1193" s="4"/>
      <c r="E1193" s="4"/>
      <c r="F1193" s="4"/>
      <c r="G1193" s="3"/>
      <c r="H1193" s="4"/>
      <c r="I1193" s="4"/>
      <c r="J1193" s="4"/>
      <c r="K1193" s="5"/>
      <c r="M1193" s="1"/>
      <c r="N1193" s="1"/>
      <c r="O1193" s="1"/>
      <c r="P1193" s="1"/>
      <c r="Q1193" s="1"/>
      <c r="R1193" s="1"/>
      <c r="S1193" s="1"/>
      <c r="T1193" s="1"/>
      <c r="U1193" s="1"/>
    </row>
    <row r="1195" spans="1:21" s="6" customFormat="1" x14ac:dyDescent="0.25">
      <c r="A1195" s="1"/>
      <c r="B1195" s="2"/>
      <c r="C1195" s="3"/>
      <c r="D1195" s="4"/>
      <c r="E1195" s="4"/>
      <c r="F1195" s="4"/>
      <c r="G1195" s="3"/>
      <c r="H1195" s="4"/>
      <c r="I1195" s="4"/>
      <c r="J1195" s="4"/>
      <c r="K1195" s="5"/>
      <c r="M1195" s="1"/>
      <c r="N1195" s="1"/>
      <c r="O1195" s="1"/>
      <c r="P1195" s="1"/>
      <c r="Q1195" s="1"/>
      <c r="R1195" s="1"/>
      <c r="S1195" s="1"/>
      <c r="T1195" s="1"/>
      <c r="U1195" s="1"/>
    </row>
    <row r="1213" spans="1:12" s="68" customFormat="1" x14ac:dyDescent="0.25">
      <c r="A1213" s="1"/>
      <c r="B1213" s="2"/>
      <c r="C1213" s="3"/>
      <c r="D1213" s="4"/>
      <c r="E1213" s="4"/>
      <c r="F1213" s="4"/>
      <c r="G1213" s="3"/>
      <c r="H1213" s="4"/>
      <c r="I1213" s="4"/>
      <c r="J1213" s="4"/>
      <c r="K1213" s="5"/>
      <c r="L1213" s="6"/>
    </row>
    <row r="1214" spans="1:12" s="68" customFormat="1" x14ac:dyDescent="0.25">
      <c r="A1214" s="1"/>
      <c r="B1214" s="2"/>
      <c r="C1214" s="3"/>
      <c r="D1214" s="4"/>
      <c r="E1214" s="4"/>
      <c r="F1214" s="4"/>
      <c r="G1214" s="3"/>
      <c r="H1214" s="4"/>
      <c r="I1214" s="4"/>
      <c r="J1214" s="4"/>
      <c r="K1214" s="5"/>
      <c r="L1214" s="6"/>
    </row>
    <row r="1215" spans="1:12" s="68" customFormat="1" x14ac:dyDescent="0.25">
      <c r="A1215" s="1"/>
      <c r="B1215" s="2"/>
      <c r="C1215" s="3"/>
      <c r="D1215" s="4"/>
      <c r="E1215" s="4"/>
      <c r="F1215" s="4"/>
      <c r="G1215" s="3"/>
      <c r="H1215" s="4"/>
      <c r="I1215" s="4"/>
      <c r="J1215" s="4"/>
      <c r="K1215" s="5"/>
      <c r="L1215" s="6"/>
    </row>
  </sheetData>
  <autoFilter ref="A22:U786"/>
  <mergeCells count="31">
    <mergeCell ref="I791:K791"/>
    <mergeCell ref="A369:A412"/>
    <mergeCell ref="A543:A609"/>
    <mergeCell ref="A610:A647"/>
    <mergeCell ref="A648:A667"/>
    <mergeCell ref="A668:A702"/>
    <mergeCell ref="A790:B790"/>
    <mergeCell ref="A791:B791"/>
    <mergeCell ref="A789:B789"/>
    <mergeCell ref="A15:K15"/>
    <mergeCell ref="A16:K16"/>
    <mergeCell ref="A17:K17"/>
    <mergeCell ref="J19:K19"/>
    <mergeCell ref="A20:A21"/>
    <mergeCell ref="B20:B21"/>
    <mergeCell ref="C20:C21"/>
    <mergeCell ref="D20:J20"/>
    <mergeCell ref="K20:K21"/>
    <mergeCell ref="F21:I21"/>
    <mergeCell ref="M23:N23"/>
    <mergeCell ref="L778:N778"/>
    <mergeCell ref="A25:A31"/>
    <mergeCell ref="A32:A168"/>
    <mergeCell ref="A169:A212"/>
    <mergeCell ref="A213:A246"/>
    <mergeCell ref="A247:A289"/>
    <mergeCell ref="A290:A333"/>
    <mergeCell ref="A334:A366"/>
    <mergeCell ref="A413:A542"/>
    <mergeCell ref="A740:A784"/>
    <mergeCell ref="A703:A739"/>
  </mergeCells>
  <pageMargins left="0.78740157480314965" right="0.39370078740157483" top="1.1811023622047245" bottom="0.59055118110236227" header="0.51181102362204722" footer="0.31496062992125984"/>
  <pageSetup paperSize="9" fitToHeight="0" orientation="landscape" r:id="rId1"/>
  <headerFooter differentFirst="1" alignWithMargins="0">
    <oddHeader>&amp;C&amp;"Times New Roman,обычный"&amp;P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(3)</vt:lpstr>
      <vt:lpstr>'по новой классификации (3)'!Заголовки_для_печати</vt:lpstr>
      <vt:lpstr>'по новой классификации (3)'!Область_печати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2025-01-24T07:23:26Z</cp:lastPrinted>
  <dcterms:created xsi:type="dcterms:W3CDTF">2008-10-22T15:37:46Z</dcterms:created>
  <dcterms:modified xsi:type="dcterms:W3CDTF">2025-01-31T08:05:38Z</dcterms:modified>
</cp:coreProperties>
</file>